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b8682b6b6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puts" sheetId="1" r:id="Ra7758529019247a0"/>
    <x:sheet xmlns:r="http://schemas.openxmlformats.org/officeDocument/2006/relationships" name="Cash flows" sheetId="2" r:id="Rb54866205bb644dd"/>
    <x:sheet xmlns:r="http://schemas.openxmlformats.org/officeDocument/2006/relationships" name="Summary" sheetId="3" r:id="R14190ee0f0b945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%"/>
    <x:numFmt numFmtId="201" formatCode="#,##0.00;(#,##0.00);&quot;-&quot;"/>
    <x:numFmt numFmtId="202" formatCode="0"/>
    <x:numFmt numFmtId="203" formatCode="$#,##0.00;($#,##0.00);&quot;-&quot;"/>
    <x:numFmt numFmtId="204" formatCode="0.00"/>
  </x:numFmts>
  <x:fonts count="9">
    <x:font>
      <x:sz val="11"/>
      <x:name val="Carlito"/>
    </x:font>
    <x:font>
      <x:sz val="11"/>
      <x:color rgb="FF0000FF"/>
      <x:name val="Carlito"/>
    </x:font>
    <x:font>
      <x:sz val="11"/>
      <x:name val="Arial"/>
    </x:font>
    <x:font>
      <x:sz val="11"/>
      <x:color rgb="FF0000FF"/>
      <x:name val="Arial"/>
    </x:font>
    <x:font>
      <x:sz val="16"/>
      <x:name val="Arial"/>
    </x:font>
    <x:font>
      <x:b/>
      <x:sz val="16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sz val="11"/>
      <x:color rgb="FF008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62626"/>
      </x:patternFill>
    </x:fill>
    <x:fill>
      <x:patternFill patternType="solid">
        <x:fgColor rgb="FF6B6B6B"/>
      </x:patternFill>
    </x:fill>
  </x:fills>
  <x:borders count="1">
    <x:border/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2" fillId="3" borderId="0" xfId="0" applyNumberFormat="1" applyFont="1" applyFill="1" applyBorder="1"/>
    <x:xf numFmtId="0" fontId="6" fillId="3" borderId="0" xfId="0" applyNumberFormat="1" applyFont="1" applyFill="1" applyBorder="1"/>
    <x:xf numFmtId="0" fontId="7" fillId="3" borderId="0" xfId="0" applyNumberFormat="1" applyFont="1" applyFill="1" applyBorder="1"/>
    <x:xf numFmtId="201" fontId="3" fillId="2" borderId="0" xfId="0" applyNumberFormat="1" applyFont="1" applyFill="1" applyBorder="1"/>
    <x:xf numFmtId="202" fontId="3" fillId="2" borderId="0" xfId="0" applyNumberFormat="1" applyFont="1" applyFill="1" applyBorder="1"/>
    <x:xf numFmtId="201" fontId="2" fillId="0" borderId="0" xfId="0" applyNumberFormat="1" applyFont="1" applyFill="1" applyBorder="1"/>
    <x:xf numFmtId="201" fontId="8" fillId="0" borderId="0" xfId="0" applyNumberFormat="1" applyFont="1" applyFill="1" applyBorder="1"/>
    <x:xf numFmtId="203" fontId="2" fillId="0" borderId="0" xfId="0" applyNumberFormat="1" applyFont="1" applyFill="1" applyBorder="1"/>
    <x:xf numFmtId="204" fontId="2" fillId="0" borderId="0" xfId="0" applyNumberFormat="1" applyFont="1" applyFill="1" applyBorder="1"/>
    <x:xf numFmtId="0" fontId="2" fillId="4" borderId="0" xfId="0" applyNumberFormat="1" applyFont="1" applyFill="1" applyBorder="1"/>
    <x:xf numFmtId="203" fontId="2" fillId="4" borderId="0" xfId="0" applyNumberFormat="1" applyFont="1" applyFill="1" applyBorder="1"/>
    <x:xf numFmtId="0" fontId="6" fillId="4" borderId="0" xfId="0" applyNumberFormat="1" applyFont="1" applyFill="1" applyBorder="1"/>
    <x:xf numFmtId="203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203" fontId="6" fillId="4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203" fontId="2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a570b1a470476f" /><Relationship Type="http://schemas.openxmlformats.org/officeDocument/2006/relationships/theme" Target="/xl/theme/theme1.xml" Id="Rf399e54c4e7742b1" /><Relationship Type="http://schemas.openxmlformats.org/officeDocument/2006/relationships/sharedStrings" Target="/xl/sharedStrings.xml" Id="R3f1360d074a44e86" /><Relationship Type="http://schemas.openxmlformats.org/officeDocument/2006/relationships/worksheet" Target="/xl/worksheets/sheet1.xml" Id="Ra7758529019247a0" /><Relationship Type="http://schemas.openxmlformats.org/officeDocument/2006/relationships/worksheet" Target="/xl/worksheets/sheet2.xml" Id="Rb54866205bb644dd" /><Relationship Type="http://schemas.openxmlformats.org/officeDocument/2006/relationships/worksheet" Target="/xl/worksheets/sheet3.xml" Id="R14190ee0f0b945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24" customHeight="1">
      <x:c r="A1" s="4"/>
      <x:c r="B1" s="4"/>
      <x:c r="C1" s="4"/>
      <x:c r="D1" s="4"/>
      <x:c r="E1" s="4"/>
      <x:c r="F1" s="4"/>
      <x:c r="G1" s="4"/>
    </x:row>
    <x:row r="2" ht="24" customHeight="1">
      <x:c r="A2" s="8" t="str">
        <x:v>Five-year TCO assumptions</x:v>
      </x:c>
      <x:c r="B2" s="4"/>
      <x:c r="C2" s="4"/>
      <x:c r="D2" s="4"/>
      <x:c r="E2" s="4"/>
      <x:c r="F2" s="4"/>
      <x:c r="G2" s="4"/>
    </x:row>
    <x:row r="3" ht="24" customHeight="1">
      <x:c r="A3" s="4"/>
      <x:c r="B3" s="4"/>
      <x:c r="C3" s="4"/>
      <x:c r="D3" s="4"/>
      <x:c r="E3" s="4"/>
      <x:c r="F3" s="4"/>
      <x:c r="G3" s="4"/>
    </x:row>
    <x:row r="4" ht="24" customHeight="1">
      <x:c r="A4" s="11" t="str">
        <x:v>Assumption</x:v>
      </x:c>
      <x:c r="B4" s="11" t="str">
        <x:v>Option A</x:v>
      </x:c>
      <x:c r="C4" s="11" t="str">
        <x:v>Option B</x:v>
      </x:c>
      <x:c r="D4" s="4"/>
      <x:c r="E4" s="4"/>
      <x:c r="F4" s="4"/>
      <x:c r="G4" s="4"/>
    </x:row>
    <x:row r="5" ht="24" customHeight="1">
      <x:c r="A5" s="4" t="str">
        <x:v>Initial units</x:v>
      </x:c>
      <x:c r="B5" s="13" t="n">
        <x:v>12</x:v>
      </x:c>
      <x:c r="C5" s="13" t="n">
        <x:v>12</x:v>
      </x:c>
      <x:c r="D5" s="4"/>
      <x:c r="E5" s="4"/>
      <x:c r="F5" s="4"/>
      <x:c r="G5" s="4"/>
    </x:row>
    <x:row r="6" ht="24" customHeight="1">
      <x:c r="A6" s="4" t="str">
        <x:v>Unit price</x:v>
      </x:c>
      <x:c r="B6" s="12" t="n">
        <x:v>180</x:v>
      </x:c>
      <x:c r="C6" s="12" t="n">
        <x:v>260</x:v>
      </x:c>
      <x:c r="D6" s="4"/>
      <x:c r="E6" s="4"/>
      <x:c r="F6" s="4"/>
      <x:c r="G6" s="4"/>
    </x:row>
    <x:row r="7" ht="24" customHeight="1">
      <x:c r="A7" s="4" t="str">
        <x:v>Initial delivery and charges</x:v>
      </x:c>
      <x:c r="B7" s="12" t="n">
        <x:v>600</x:v>
      </x:c>
      <x:c r="C7" s="12" t="n">
        <x:v>660</x:v>
      </x:c>
      <x:c r="D7" s="4"/>
      <x:c r="E7" s="4"/>
      <x:c r="F7" s="4"/>
      <x:c r="G7" s="4"/>
    </x:row>
    <x:row r="8" ht="24" customHeight="1">
      <x:c r="A8" s="4" t="str">
        <x:v>Initial setup</x:v>
      </x:c>
      <x:c r="B8" s="12" t="n">
        <x:v>240</x:v>
      </x:c>
      <x:c r="C8" s="12" t="n">
        <x:v>180</x:v>
      </x:c>
      <x:c r="D8" s="4"/>
      <x:c r="E8" s="4"/>
      <x:c r="F8" s="4"/>
      <x:c r="G8" s="4"/>
    </x:row>
    <x:row r="9" ht="24" customHeight="1">
      <x:c r="A9" s="4" t="str">
        <x:v>Initial training</x:v>
      </x:c>
      <x:c r="B9" s="12" t="n">
        <x:v>300</x:v>
      </x:c>
      <x:c r="C9" s="12" t="n">
        <x:v>300</x:v>
      </x:c>
      <x:c r="D9" s="4"/>
      <x:c r="E9" s="4"/>
      <x:c r="F9" s="4"/>
      <x:c r="G9" s="4"/>
    </x:row>
    <x:row r="10" ht="24" customHeight="1">
      <x:c r="A10" s="4" t="str">
        <x:v>Annual cleaning events</x:v>
      </x:c>
      <x:c r="B10" s="13" t="n">
        <x:v>600</x:v>
      </x:c>
      <x:c r="C10" s="13" t="n">
        <x:v>600</x:v>
      </x:c>
      <x:c r="D10" s="4"/>
      <x:c r="E10" s="4"/>
      <x:c r="F10" s="4"/>
      <x:c r="G10" s="4"/>
    </x:row>
    <x:row r="11" ht="24" customHeight="1">
      <x:c r="A11" s="4" t="str">
        <x:v>Minutes per event</x:v>
      </x:c>
      <x:c r="B11" s="12" t="n">
        <x:v>8</x:v>
      </x:c>
      <x:c r="C11" s="12" t="n">
        <x:v>5</x:v>
      </x:c>
      <x:c r="D11" s="4"/>
      <x:c r="E11" s="4"/>
      <x:c r="F11" s="4"/>
      <x:c r="G11" s="4"/>
    </x:row>
    <x:row r="12" ht="24" customHeight="1">
      <x:c r="A12" s="4" t="str">
        <x:v>Loaded labor rate per hour</x:v>
      </x:c>
      <x:c r="B12" s="12" t="n">
        <x:v>30</x:v>
      </x:c>
      <x:c r="C12" s="12" t="n">
        <x:v>30</x:v>
      </x:c>
      <x:c r="D12" s="4"/>
      <x:c r="E12" s="4"/>
      <x:c r="F12" s="4"/>
      <x:c r="G12" s="4"/>
    </x:row>
    <x:row r="13" ht="24" customHeight="1">
      <x:c r="A13" s="4" t="str">
        <x:v>Annual inspection and refresher</x:v>
      </x:c>
      <x:c r="B13" s="12" t="n">
        <x:v>480</x:v>
      </x:c>
      <x:c r="C13" s="12" t="n">
        <x:v>360</x:v>
      </x:c>
      <x:c r="D13" s="4"/>
      <x:c r="E13" s="4"/>
      <x:c r="F13" s="4"/>
      <x:c r="G13" s="4"/>
    </x:row>
    <x:row r="14" ht="24" customHeight="1">
      <x:c r="A14" s="4" t="str">
        <x:v>Annual parts and consumables</x:v>
      </x:c>
      <x:c r="B14" s="12" t="n">
        <x:v>300</x:v>
      </x:c>
      <x:c r="C14" s="12" t="n">
        <x:v>180</x:v>
      </x:c>
      <x:c r="D14" s="4"/>
      <x:c r="E14" s="4"/>
      <x:c r="F14" s="4"/>
      <x:c r="G14" s="4"/>
    </x:row>
    <x:row r="15" ht="24" customHeight="1">
      <x:c r="A15" s="4" t="str">
        <x:v>Annual disruption allowance</x:v>
      </x:c>
      <x:c r="B15" s="12" t="n">
        <x:v>240</x:v>
      </x:c>
      <x:c r="C15" s="12" t="n">
        <x:v>120</x:v>
      </x:c>
      <x:c r="D15" s="4"/>
      <x:c r="E15" s="4"/>
      <x:c r="F15" s="4"/>
      <x:c r="G15" s="4"/>
    </x:row>
    <x:row r="16" ht="24" customHeight="1">
      <x:c r="A16" s="4" t="str">
        <x:v>Replacement year (1–5)</x:v>
      </x:c>
      <x:c r="B16" s="13" t="n">
        <x:v>3</x:v>
      </x:c>
      <x:c r="C16" s="13" t="n">
        <x:v>4</x:v>
      </x:c>
      <x:c r="D16" s="4"/>
      <x:c r="E16" s="4"/>
      <x:c r="F16" s="4"/>
      <x:c r="G16" s="4"/>
    </x:row>
    <x:row r="17" ht="24" customHeight="1">
      <x:c r="A17" s="4" t="str">
        <x:v>Replacement quantity</x:v>
      </x:c>
      <x:c r="B17" s="13" t="n">
        <x:v>6</x:v>
      </x:c>
      <x:c r="C17" s="13" t="n">
        <x:v>2</x:v>
      </x:c>
      <x:c r="D17" s="4"/>
      <x:c r="E17" s="4"/>
      <x:c r="F17" s="4"/>
      <x:c r="G17" s="4"/>
    </x:row>
    <x:row r="18" ht="24" customHeight="1">
      <x:c r="A18" s="4" t="str">
        <x:v>All-in replacement unit cost</x:v>
      </x:c>
      <x:c r="B18" s="12" t="n">
        <x:v>210</x:v>
      </x:c>
      <x:c r="C18" s="12" t="n">
        <x:v>290</x:v>
      </x:c>
      <x:c r="D18" s="4"/>
      <x:c r="E18" s="4"/>
      <x:c r="F18" s="4"/>
      <x:c r="G18" s="4"/>
    </x:row>
    <x:row r="19" ht="24" customHeight="1">
      <x:c r="A19" s="4" t="str">
        <x:v>Year 5 net recovery</x:v>
      </x:c>
      <x:c r="B19" s="12" t="n">
        <x:v>100</x:v>
      </x:c>
      <x:c r="C19" s="12" t="n">
        <x:v>250</x:v>
      </x:c>
      <x:c r="D19" s="4"/>
      <x:c r="E19" s="4"/>
      <x:c r="F19" s="4"/>
      <x:c r="G19" s="4"/>
    </x:row>
    <x:row r="20" ht="24" customHeight="1">
      <x:c r="A20" s="4" t="str">
        <x:v>Real discount rate</x:v>
      </x:c>
      <x:c r="B20" s="6" t="n">
        <x:v>0.05</x:v>
      </x:c>
      <x:c r="C20" s="6" t="n">
        <x:v>0.05</x:v>
      </x:c>
      <x:c r="D20" s="4"/>
      <x:c r="E20" s="4"/>
      <x:c r="F20" s="4"/>
      <x:c r="G20" s="4"/>
    </x:row>
    <x:row r="21" ht="24" customHeight="1">
      <x:c r="A21" s="4"/>
      <x:c r="B21" s="4"/>
      <x:c r="C21" s="4"/>
      <x:c r="D21" s="4"/>
      <x:c r="E21" s="4"/>
      <x:c r="F21" s="4"/>
      <x:c r="G21" s="4"/>
    </x:row>
    <x:row r="22" ht="24" customHeight="1">
      <x:c r="A22" s="4" t="str">
        <x:v>All inputs are illustrative. USD in constant purchasing-power dollars.</x:v>
      </x:c>
      <x:c r="B22" s="4"/>
      <x:c r="C22" s="4"/>
      <x:c r="D22" s="4"/>
      <x:c r="E22" s="4"/>
      <x:c r="F22" s="4"/>
      <x:c r="G22" s="4"/>
    </x:row>
    <x:row r="23" ht="24" customHeight="1">
      <x:c r="A23" s="4" t="str">
        <x:v>Blue cells: editable. Use the same discount rate and equivalent service for both options.</x:v>
      </x:c>
      <x:c r="B23" s="4"/>
      <x:c r="C23" s="4"/>
      <x:c r="D23" s="4"/>
      <x:c r="E23" s="4"/>
      <x:c r="F23" s="4"/>
      <x:c r="G23" s="4"/>
    </x:row>
    <x:row r="24" ht="24" customHeight="1">
      <x:c r="A24" s="4" t="str">
        <x:v>Cash flows occur at year-end; initial purchase occurs at Year 0.</x:v>
      </x:c>
      <x:c r="B24" s="4"/>
      <x:c r="C24" s="4"/>
      <x:c r="D24" s="4"/>
      <x:c r="E24" s="4"/>
      <x:c r="F24" s="4"/>
      <x:c r="G24" s="4"/>
    </x:row>
    <x:row r="25" ht="24" customHeight="1">
      <x:c r="A25" s="4" t="str">
        <x:v>Recovery assumes fleet exit in Year 5. No financing, income-tax effects, or depreciation.</x:v>
      </x:c>
      <x:c r="B25" s="4"/>
      <x:c r="C25" s="4"/>
      <x:c r="D25" s="4"/>
      <x:c r="E25" s="4"/>
      <x:c r="F25" s="4"/>
      <x:c r="G25" s="4"/>
    </x:row>
  </x:sheetData>
  <x:dataValidations count="1">
    <x:dataValidation type="whole" operator="between" sqref="B16:C16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24" customHeight="1">
      <x:c r="A1" s="4"/>
      <x:c r="B1" s="4"/>
      <x:c r="C1" s="4"/>
      <x:c r="D1" s="4"/>
      <x:c r="E1" s="4"/>
      <x:c r="F1" s="4"/>
      <x:c r="G1" s="4"/>
    </x:row>
    <x:row r="2" ht="24" customHeight="1">
      <x:c r="A2" s="8" t="str">
        <x:v>Five-year cost schedule</x:v>
      </x:c>
      <x:c r="B2" s="4"/>
      <x:c r="C2" s="4"/>
      <x:c r="D2" s="4"/>
      <x:c r="E2" s="4"/>
      <x:c r="F2" s="4"/>
      <x:c r="G2" s="4"/>
    </x:row>
    <x:row r="3" ht="24" customHeight="1">
      <x:c r="A3" s="4"/>
      <x:c r="B3" s="4"/>
      <x:c r="C3" s="4"/>
      <x:c r="D3" s="4"/>
      <x:c r="E3" s="4"/>
      <x:c r="F3" s="4"/>
      <x:c r="G3" s="4"/>
    </x:row>
    <x:row r="4" ht="24" customHeight="1">
      <x:c r="A4" s="11" t="str">
        <x:v>Period (Year)</x:v>
      </x:c>
      <x:c r="B4" s="11" t="n">
        <x:v>0</x:v>
      </x:c>
      <x:c r="C4" s="11" t="n">
        <x:v>1</x:v>
      </x:c>
      <x:c r="D4" s="11" t="n">
        <x:v>2</x:v>
      </x:c>
      <x:c r="E4" s="11" t="n">
        <x:v>3</x:v>
      </x:c>
      <x:c r="F4" s="11" t="n">
        <x:v>4</x:v>
      </x:c>
      <x:c r="G4" s="11" t="n">
        <x:v>5</x:v>
      </x:c>
    </x:row>
    <x:row r="5" ht="24" customHeight="1">
      <x:c r="A5" s="4" t="str">
        <x:v>A: acquisition and readiness</x:v>
      </x:c>
      <x:c r="B5" s="15" t="n">
        <x:f>Inputs!$B$5*Inputs!$B$6+SUM(Inputs!$B$7:$B$9)</x:f>
        <x:v>3300</x:v>
      </x:c>
      <x:c r="C5" s="15" t="n">
        <x:f>0</x:f>
        <x:v>0</x:v>
      </x:c>
      <x:c r="D5" s="15" t="n">
        <x:f>0</x:f>
        <x:v>0</x:v>
      </x:c>
      <x:c r="E5" s="15" t="n">
        <x:f>0</x:f>
        <x:v>0</x:v>
      </x:c>
      <x:c r="F5" s="15" t="n">
        <x:f>0</x:f>
        <x:v>0</x:v>
      </x:c>
      <x:c r="G5" s="15" t="n">
        <x:f>0</x:f>
        <x:v>0</x:v>
      </x:c>
    </x:row>
    <x:row r="6" ht="24" customHeight="1">
      <x:c r="A6" s="4" t="str">
        <x:v>A: cleaning labor</x:v>
      </x:c>
      <x:c r="B6" s="15" t="n">
        <x:f>0</x:f>
        <x:v>0</x:v>
      </x:c>
      <x:c r="C6" s="15" t="n">
        <x:f>Inputs!$B$10*Inputs!$B$11/60*Inputs!$B$12</x:f>
        <x:v>2400</x:v>
      </x:c>
      <x:c r="D6" s="15" t="n">
        <x:f>Inputs!$B$10*Inputs!$B$11/60*Inputs!$B$12</x:f>
        <x:v>2400</x:v>
      </x:c>
      <x:c r="E6" s="15" t="n">
        <x:f>Inputs!$B$10*Inputs!$B$11/60*Inputs!$B$12</x:f>
        <x:v>2400</x:v>
      </x:c>
      <x:c r="F6" s="15" t="n">
        <x:f>Inputs!$B$10*Inputs!$B$11/60*Inputs!$B$12</x:f>
        <x:v>2400</x:v>
      </x:c>
      <x:c r="G6" s="15" t="n">
        <x:f>Inputs!$B$10*Inputs!$B$11/60*Inputs!$B$12</x:f>
        <x:v>2400</x:v>
      </x:c>
    </x:row>
    <x:row r="7" ht="24" customHeight="1">
      <x:c r="A7" s="4" t="str">
        <x:v>A: other recurring costs</x:v>
      </x:c>
      <x:c r="B7" s="15" t="n">
        <x:f>0</x:f>
        <x:v>0</x:v>
      </x:c>
      <x:c r="C7" s="15" t="n">
        <x:f>SUM(Inputs!$B$13:$B$15)</x:f>
        <x:v>1020</x:v>
      </x:c>
      <x:c r="D7" s="15" t="n">
        <x:f>SUM(Inputs!$B$13:$B$15)</x:f>
        <x:v>1020</x:v>
      </x:c>
      <x:c r="E7" s="15" t="n">
        <x:f>SUM(Inputs!$B$13:$B$15)</x:f>
        <x:v>1020</x:v>
      </x:c>
      <x:c r="F7" s="15" t="n">
        <x:f>SUM(Inputs!$B$13:$B$15)</x:f>
        <x:v>1020</x:v>
      </x:c>
      <x:c r="G7" s="15" t="n">
        <x:f>SUM(Inputs!$B$13:$B$15)</x:f>
        <x:v>1020</x:v>
      </x:c>
    </x:row>
    <x:row r="8" ht="24" customHeight="1">
      <x:c r="A8" s="4" t="str">
        <x:v>A: replacement</x:v>
      </x:c>
      <x:c r="B8" s="15" t="n">
        <x:f>0</x:f>
        <x:v>0</x:v>
      </x:c>
      <x:c r="C8" s="15" t="n">
        <x:f>IF(C$4=Inputs!$B$16,Inputs!$B$17*Inputs!$B$18,0)</x:f>
        <x:v>0</x:v>
      </x:c>
      <x:c r="D8" s="15" t="n">
        <x:f>IF(D$4=Inputs!$B$16,Inputs!$B$17*Inputs!$B$18,0)</x:f>
        <x:v>0</x:v>
      </x:c>
      <x:c r="E8" s="15" t="n">
        <x:f>IF(E$4=Inputs!$B$16,Inputs!$B$17*Inputs!$B$18,0)</x:f>
        <x:v>1260</x:v>
      </x:c>
      <x:c r="F8" s="15" t="n">
        <x:f>IF(F$4=Inputs!$B$16,Inputs!$B$17*Inputs!$B$18,0)</x:f>
        <x:v>0</x:v>
      </x:c>
      <x:c r="G8" s="15" t="n">
        <x:f>IF(G$4=Inputs!$B$16,Inputs!$B$17*Inputs!$B$18,0)</x:f>
        <x:v>0</x:v>
      </x:c>
    </x:row>
    <x:row r="9" ht="24" customHeight="1">
      <x:c r="A9" s="4" t="str">
        <x:v>A: recovery (deduction)</x:v>
      </x:c>
      <x:c r="B9" s="15" t="n">
        <x:f>0</x:f>
        <x:v>0</x:v>
      </x:c>
      <x:c r="C9" s="15" t="n">
        <x:f>0</x:f>
        <x:v>0</x:v>
      </x:c>
      <x:c r="D9" s="15" t="n">
        <x:f>0</x:f>
        <x:v>0</x:v>
      </x:c>
      <x:c r="E9" s="15" t="n">
        <x:f>0</x:f>
        <x:v>0</x:v>
      </x:c>
      <x:c r="F9" s="15" t="n">
        <x:f>0</x:f>
        <x:v>0</x:v>
      </x:c>
      <x:c r="G9" s="15" t="n">
        <x:f>-Inputs!$B$19</x:f>
        <x:v>-100</x:v>
      </x:c>
    </x:row>
    <x:row r="10" ht="24" customHeight="1">
      <x:c r="A10" s="4" t="str">
        <x:v>A: net cost</x:v>
      </x:c>
      <x:c r="B10" s="15" t="n">
        <x:f>SUM(B5:B9)</x:f>
        <x:v>3300</x:v>
      </x:c>
      <x:c r="C10" s="15" t="n">
        <x:f>SUM(C5:C9)</x:f>
        <x:v>3420</x:v>
      </x:c>
      <x:c r="D10" s="15" t="n">
        <x:f>SUM(D5:D9)</x:f>
        <x:v>3420</x:v>
      </x:c>
      <x:c r="E10" s="15" t="n">
        <x:f>SUM(E5:E9)</x:f>
        <x:v>4680</x:v>
      </x:c>
      <x:c r="F10" s="15" t="n">
        <x:f>SUM(F5:F9)</x:f>
        <x:v>3420</x:v>
      </x:c>
      <x:c r="G10" s="15" t="n">
        <x:f>SUM(G5:G9)</x:f>
        <x:v>3320</x:v>
      </x:c>
    </x:row>
    <x:row r="11" ht="24" customHeight="1">
      <x:c r="A11" s="4" t="str">
        <x:v>A: present value</x:v>
      </x:c>
      <x:c r="B11" s="15" t="n">
        <x:f>B10/(1+Inputs!$B$20)^B$4</x:f>
        <x:v>3300</x:v>
      </x:c>
      <x:c r="C11" s="15" t="n">
        <x:f>C10/(1+Inputs!$B$20)^C$4</x:f>
        <x:v>3257.142857142857</x:v>
      </x:c>
      <x:c r="D11" s="15" t="n">
        <x:f>D10/(1+Inputs!$B$20)^D$4</x:f>
        <x:v>3102.0408163265306</x:v>
      </x:c>
      <x:c r="E11" s="15" t="n">
        <x:f>E10/(1+Inputs!$B$20)^E$4</x:f>
        <x:v>4042.7599611273076</x:v>
      </x:c>
      <x:c r="F11" s="15" t="n">
        <x:f>F10/(1+Inputs!$B$20)^F$4</x:f>
        <x:v>2813.642463788236</x:v>
      </x:c>
      <x:c r="G11" s="15" t="n">
        <x:f>G10/(1+Inputs!$B$20)^G$4</x:f>
        <x:v>2601.306872675283</x:v>
      </x:c>
    </x:row>
    <x:row r="12" ht="24" customHeight="1">
      <x:c r="A12" s="4"/>
      <x:c r="B12" s="15"/>
      <x:c r="C12" s="15"/>
      <x:c r="D12" s="15"/>
      <x:c r="E12" s="15"/>
      <x:c r="F12" s="15"/>
      <x:c r="G12" s="15"/>
    </x:row>
    <x:row r="13" ht="24" customHeight="1">
      <x:c r="A13" s="4" t="str">
        <x:v>B: acquisition and readiness</x:v>
      </x:c>
      <x:c r="B13" s="15" t="n">
        <x:f>Inputs!$C$5*Inputs!$C$6+SUM(Inputs!$C$7:$C$9)</x:f>
        <x:v>4260</x:v>
      </x:c>
      <x:c r="C13" s="15" t="n">
        <x:f>0</x:f>
        <x:v>0</x:v>
      </x:c>
      <x:c r="D13" s="15" t="n">
        <x:f>0</x:f>
        <x:v>0</x:v>
      </x:c>
      <x:c r="E13" s="15" t="n">
        <x:f>0</x:f>
        <x:v>0</x:v>
      </x:c>
      <x:c r="F13" s="15" t="n">
        <x:f>0</x:f>
        <x:v>0</x:v>
      </x:c>
      <x:c r="G13" s="15" t="n">
        <x:f>0</x:f>
        <x:v>0</x:v>
      </x:c>
    </x:row>
    <x:row r="14" ht="24" customHeight="1">
      <x:c r="A14" s="4" t="str">
        <x:v>B: cleaning labor</x:v>
      </x:c>
      <x:c r="B14" s="15" t="n">
        <x:f>0</x:f>
        <x:v>0</x:v>
      </x:c>
      <x:c r="C14" s="15" t="n">
        <x:f>Inputs!$C$10*Inputs!$C$11/60*Inputs!$C$12</x:f>
        <x:v>1500</x:v>
      </x:c>
      <x:c r="D14" s="15" t="n">
        <x:f>Inputs!$C$10*Inputs!$C$11/60*Inputs!$C$12</x:f>
        <x:v>1500</x:v>
      </x:c>
      <x:c r="E14" s="15" t="n">
        <x:f>Inputs!$C$10*Inputs!$C$11/60*Inputs!$C$12</x:f>
        <x:v>1500</x:v>
      </x:c>
      <x:c r="F14" s="15" t="n">
        <x:f>Inputs!$C$10*Inputs!$C$11/60*Inputs!$C$12</x:f>
        <x:v>1500</x:v>
      </x:c>
      <x:c r="G14" s="15" t="n">
        <x:f>Inputs!$C$10*Inputs!$C$11/60*Inputs!$C$12</x:f>
        <x:v>1500</x:v>
      </x:c>
    </x:row>
    <x:row r="15" ht="24" customHeight="1">
      <x:c r="A15" s="4" t="str">
        <x:v>B: other recurring costs</x:v>
      </x:c>
      <x:c r="B15" s="15" t="n">
        <x:f>0</x:f>
        <x:v>0</x:v>
      </x:c>
      <x:c r="C15" s="15" t="n">
        <x:f>SUM(Inputs!$C$13:$C$15)</x:f>
        <x:v>660</x:v>
      </x:c>
      <x:c r="D15" s="15" t="n">
        <x:f>SUM(Inputs!$C$13:$C$15)</x:f>
        <x:v>660</x:v>
      </x:c>
      <x:c r="E15" s="15" t="n">
        <x:f>SUM(Inputs!$C$13:$C$15)</x:f>
        <x:v>660</x:v>
      </x:c>
      <x:c r="F15" s="15" t="n">
        <x:f>SUM(Inputs!$C$13:$C$15)</x:f>
        <x:v>660</x:v>
      </x:c>
      <x:c r="G15" s="15" t="n">
        <x:f>SUM(Inputs!$C$13:$C$15)</x:f>
        <x:v>660</x:v>
      </x:c>
    </x:row>
    <x:row r="16" ht="24" customHeight="1">
      <x:c r="A16" s="4" t="str">
        <x:v>B: replacement</x:v>
      </x:c>
      <x:c r="B16" s="15" t="n">
        <x:f>0</x:f>
        <x:v>0</x:v>
      </x:c>
      <x:c r="C16" s="15" t="n">
        <x:f>IF(C$4=Inputs!$C$16,Inputs!$C$17*Inputs!$C$18,0)</x:f>
        <x:v>0</x:v>
      </x:c>
      <x:c r="D16" s="15" t="n">
        <x:f>IF(D$4=Inputs!$C$16,Inputs!$C$17*Inputs!$C$18,0)</x:f>
        <x:v>0</x:v>
      </x:c>
      <x:c r="E16" s="15" t="n">
        <x:f>IF(E$4=Inputs!$C$16,Inputs!$C$17*Inputs!$C$18,0)</x:f>
        <x:v>0</x:v>
      </x:c>
      <x:c r="F16" s="15" t="n">
        <x:f>IF(F$4=Inputs!$C$16,Inputs!$C$17*Inputs!$C$18,0)</x:f>
        <x:v>580</x:v>
      </x:c>
      <x:c r="G16" s="15" t="n">
        <x:f>IF(G$4=Inputs!$C$16,Inputs!$C$17*Inputs!$C$18,0)</x:f>
        <x:v>0</x:v>
      </x:c>
    </x:row>
    <x:row r="17" ht="24" customHeight="1">
      <x:c r="A17" s="4" t="str">
        <x:v>B: recovery (deduction)</x:v>
      </x:c>
      <x:c r="B17" s="15" t="n">
        <x:f>0</x:f>
        <x:v>0</x:v>
      </x:c>
      <x:c r="C17" s="15" t="n">
        <x:f>0</x:f>
        <x:v>0</x:v>
      </x:c>
      <x:c r="D17" s="15" t="n">
        <x:f>0</x:f>
        <x:v>0</x:v>
      </x:c>
      <x:c r="E17" s="15" t="n">
        <x:f>0</x:f>
        <x:v>0</x:v>
      </x:c>
      <x:c r="F17" s="15" t="n">
        <x:f>0</x:f>
        <x:v>0</x:v>
      </x:c>
      <x:c r="G17" s="15" t="n">
        <x:f>-Inputs!$C$19</x:f>
        <x:v>-250</x:v>
      </x:c>
    </x:row>
    <x:row r="18" ht="24" customHeight="1">
      <x:c r="A18" s="4" t="str">
        <x:v>B: net cost</x:v>
      </x:c>
      <x:c r="B18" s="15" t="n">
        <x:f>SUM(B13:B17)</x:f>
        <x:v>4260</x:v>
      </x:c>
      <x:c r="C18" s="15" t="n">
        <x:f>SUM(C13:C17)</x:f>
        <x:v>2160</x:v>
      </x:c>
      <x:c r="D18" s="15" t="n">
        <x:f>SUM(D13:D17)</x:f>
        <x:v>2160</x:v>
      </x:c>
      <x:c r="E18" s="15" t="n">
        <x:f>SUM(E13:E17)</x:f>
        <x:v>2160</x:v>
      </x:c>
      <x:c r="F18" s="15" t="n">
        <x:f>SUM(F13:F17)</x:f>
        <x:v>2740</x:v>
      </x:c>
      <x:c r="G18" s="15" t="n">
        <x:f>SUM(G13:G17)</x:f>
        <x:v>1910</x:v>
      </x:c>
    </x:row>
    <x:row r="19" ht="24" customHeight="1">
      <x:c r="A19" s="4" t="str">
        <x:v>B: present value</x:v>
      </x:c>
      <x:c r="B19" s="15" t="n">
        <x:f>B18/(1+Inputs!$C$20)^B$4</x:f>
        <x:v>4260</x:v>
      </x:c>
      <x:c r="C19" s="15" t="n">
        <x:f>C18/(1+Inputs!$C$20)^C$4</x:f>
        <x:v>2057.142857142857</x:v>
      </x:c>
      <x:c r="D19" s="15" t="n">
        <x:f>D18/(1+Inputs!$C$20)^D$4</x:f>
        <x:v>1959.1836734693877</x:v>
      </x:c>
      <x:c r="E19" s="15" t="n">
        <x:f>E18/(1+Inputs!$C$20)^E$4</x:f>
        <x:v>1865.889212827988</x:v>
      </x:c>
      <x:c r="F19" s="15" t="n">
        <x:f>F18/(1+Inputs!$C$20)^F$4</x:f>
        <x:v>2254.204780929756</x:v>
      </x:c>
      <x:c r="G19" s="15" t="n">
        <x:f>G18/(1+Inputs!$C$20)^G$4</x:f>
        <x:v>1496.5349779547564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24" customHeight="1">
      <x:c r="A1" s="4"/>
      <x:c r="B1" s="4"/>
      <x:c r="C1" s="4"/>
      <x:c r="D1" s="4"/>
      <x:c r="E1" s="4"/>
      <x:c r="F1" s="4"/>
      <x:c r="G1" s="4"/>
    </x:row>
    <x:row r="2" ht="24" customHeight="1">
      <x:c r="A2" s="8" t="str">
        <x:v>Accessibility supplies TCO comparison</x:v>
      </x:c>
      <x:c r="B2" s="4"/>
      <x:c r="C2" s="4"/>
      <x:c r="D2" s="4"/>
      <x:c r="E2" s="4"/>
      <x:c r="F2" s="4"/>
      <x:c r="G2" s="4"/>
    </x:row>
    <x:row r="3" ht="24" customHeight="1">
      <x:c r="A3" s="4"/>
      <x:c r="B3" s="4"/>
      <x:c r="C3" s="4"/>
      <x:c r="D3" s="4"/>
      <x:c r="E3" s="4"/>
      <x:c r="F3" s="4"/>
      <x:c r="G3" s="4"/>
    </x:row>
    <x:row r="4" ht="24" customHeight="1">
      <x:c r="A4" s="11" t="str">
        <x:v>Measure</x:v>
      </x:c>
      <x:c r="B4" s="11" t="str">
        <x:v>Option A</x:v>
      </x:c>
      <x:c r="C4" s="11" t="str">
        <x:v>Option B</x:v>
      </x:c>
      <x:c r="D4" s="4"/>
      <x:c r="E4" s="4"/>
      <x:c r="F4" s="4"/>
      <x:c r="G4" s="4"/>
    </x:row>
    <x:row r="5" ht="24" customHeight="1">
      <x:c r="A5" s="4" t="str">
        <x:v>Initial outlay</x:v>
      </x:c>
      <x:c r="B5" s="16" t="n">
        <x:f>'Cash flows'!B10</x:f>
        <x:v>3300</x:v>
      </x:c>
      <x:c r="C5" s="16" t="n">
        <x:f>'Cash flows'!B18</x:f>
        <x:v>4260</x:v>
      </x:c>
      <x:c r="D5" s="4"/>
      <x:c r="E5" s="4"/>
      <x:c r="F5" s="4"/>
      <x:c r="G5" s="4"/>
    </x:row>
    <x:row r="6" ht="24" customHeight="1">
      <x:c r="A6" s="4" t="str">
        <x:v>Annual recurring cost</x:v>
      </x:c>
      <x:c r="B6" s="16" t="n">
        <x:f>SUM('Cash flows'!C6:C7)</x:f>
        <x:v>3420</x:v>
      </x:c>
      <x:c r="C6" s="16" t="n">
        <x:f>SUM('Cash flows'!C14:C15)</x:f>
        <x:v>2160</x:v>
      </x:c>
      <x:c r="D6" s="4"/>
      <x:c r="E6" s="4"/>
      <x:c r="F6" s="4"/>
      <x:c r="G6" s="4"/>
    </x:row>
    <x:row r="7" ht="24" customHeight="1">
      <x:c r="A7" s="24" t="str">
        <x:v>Undiscounted five-year TCO</x:v>
      </x:c>
      <x:c r="B7" s="25" t="n">
        <x:f>SUM('Cash flows'!B10:G10)</x:f>
        <x:v>21560</x:v>
      </x:c>
      <x:c r="C7" s="25" t="n">
        <x:f>SUM('Cash flows'!B18:G18)</x:f>
        <x:v>15390</x:v>
      </x:c>
      <x:c r="D7" s="4"/>
      <x:c r="E7" s="4"/>
      <x:c r="F7" s="4"/>
      <x:c r="G7" s="4"/>
    </x:row>
    <x:row r="8" ht="24" customHeight="1">
      <x:c r="A8" s="24" t="str">
        <x:v>Present-value TCO</x:v>
      </x:c>
      <x:c r="B8" s="25" t="n">
        <x:f>SUM('Cash flows'!B11:G11)</x:f>
        <x:v>19116.892971060213</x:v>
      </x:c>
      <x:c r="C8" s="25" t="n">
        <x:f>SUM('Cash flows'!B19:G19)</x:f>
        <x:v>13892.955502324745</x:v>
      </x:c>
      <x:c r="D8" s="4"/>
      <x:c r="E8" s="4"/>
      <x:c r="F8" s="4"/>
      <x:c r="G8" s="4"/>
    </x:row>
    <x:row r="9" ht="24" customHeight="1">
      <x:c r="A9" s="24" t="str">
        <x:v>B saving (undiscounted)</x:v>
      </x:c>
      <x:c r="B9" s="25"/>
      <x:c r="C9" s="25" t="n">
        <x:f>B7-C7</x:f>
        <x:v>6170</x:v>
      </x:c>
      <x:c r="D9" s="4"/>
      <x:c r="E9" s="4"/>
      <x:c r="F9" s="4"/>
      <x:c r="G9" s="4"/>
    </x:row>
    <x:row r="10" ht="24" customHeight="1">
      <x:c r="A10" s="24" t="str">
        <x:v>B saving (present value)</x:v>
      </x:c>
      <x:c r="B10" s="25"/>
      <x:c r="C10" s="25" t="n">
        <x:f>B8-C8</x:f>
        <x:v>5223.937468735468</x:v>
      </x:c>
      <x:c r="D10" s="4"/>
      <x:c r="E10" s="4"/>
      <x:c r="F10" s="4"/>
      <x:c r="G10" s="4"/>
    </x:row>
    <x:row r="11" ht="24" customHeight="1">
      <x:c r="A11" s="4"/>
      <x:c r="B11" s="16"/>
      <x:c r="C11" s="16"/>
      <x:c r="D11" s="4"/>
      <x:c r="E11" s="4"/>
      <x:c r="F11" s="4"/>
      <x:c r="G11" s="4"/>
    </x:row>
    <x:row r="12" ht="24" customHeight="1">
      <x:c r="A12" s="4" t="str">
        <x:v>Cleaning-time sensitivity for Option B</x:v>
      </x:c>
      <x:c r="B12" s="16"/>
      <x:c r="C12" s="16"/>
      <x:c r="D12" s="4"/>
      <x:c r="E12" s="4"/>
      <x:c r="F12" s="4"/>
      <x:c r="G12" s="4"/>
    </x:row>
    <x:row r="13" ht="24" customHeight="1">
      <x:c r="A13" s="4"/>
      <x:c r="B13" s="16"/>
      <x:c r="C13" s="16"/>
      <x:c r="D13" s="4"/>
      <x:c r="E13" s="4"/>
      <x:c r="F13" s="4"/>
      <x:c r="G13" s="4"/>
    </x:row>
    <x:row r="14" ht="36" customHeight="1">
      <x:c r="A14" s="22" t="str">
        <x:v>Minutes per event</x:v>
      </x:c>
      <x:c r="B14" s="23" t="str">
        <x:v>B undiscounted TCO</x:v>
      </x:c>
      <x:c r="C14" s="23" t="str">
        <x:v>B saving vs A</x:v>
      </x:c>
      <x:c r="D14" s="4"/>
      <x:c r="E14" s="4"/>
      <x:c r="F14" s="4"/>
      <x:c r="G14" s="4"/>
    </x:row>
    <x:row r="15" ht="24" customHeight="1">
      <x:c r="A15" s="4" t="n">
        <x:v>5</x:v>
      </x:c>
      <x:c r="B15" s="16" t="n">
        <x:f>$C$7+(A15-Inputs!$C$11)*Inputs!$C$10/60*Inputs!$C$12*5</x:f>
        <x:v>15390</x:v>
      </x:c>
      <x:c r="C15" s="16" t="n">
        <x:f>$B$7-B15</x:f>
        <x:v>6170</x:v>
      </x:c>
      <x:c r="D15" s="4"/>
      <x:c r="E15" s="4"/>
      <x:c r="F15" s="4"/>
      <x:c r="G15" s="4"/>
    </x:row>
    <x:row r="16" ht="24" customHeight="1">
      <x:c r="A16" s="4" t="n">
        <x:v>6</x:v>
      </x:c>
      <x:c r="B16" s="16" t="n">
        <x:f>$C$7+(A16-Inputs!$C$11)*Inputs!$C$10/60*Inputs!$C$12*5</x:f>
        <x:v>16890</x:v>
      </x:c>
      <x:c r="C16" s="16" t="n">
        <x:f>$B$7-B16</x:f>
        <x:v>4670</x:v>
      </x:c>
      <x:c r="D16" s="4"/>
      <x:c r="E16" s="4"/>
      <x:c r="F16" s="4"/>
      <x:c r="G16" s="4"/>
    </x:row>
    <x:row r="17" ht="24" customHeight="1">
      <x:c r="A17" s="4" t="n">
        <x:v>7</x:v>
      </x:c>
      <x:c r="B17" s="16" t="n">
        <x:f>$C$7+(A17-Inputs!$C$11)*Inputs!$C$10/60*Inputs!$C$12*5</x:f>
        <x:v>18390</x:v>
      </x:c>
      <x:c r="C17" s="16" t="n">
        <x:f>$B$7-B17</x:f>
        <x:v>3170</x:v>
      </x:c>
      <x:c r="D17" s="4"/>
      <x:c r="E17" s="4"/>
      <x:c r="F17" s="4"/>
      <x:c r="G17" s="4"/>
    </x:row>
    <x:row r="18" ht="24" customHeight="1">
      <x:c r="A18" s="4" t="n">
        <x:v>8</x:v>
      </x:c>
      <x:c r="B18" s="16" t="n">
        <x:f>$C$7+(A18-Inputs!$C$11)*Inputs!$C$10/60*Inputs!$C$12*5</x:f>
        <x:v>19890</x:v>
      </x:c>
      <x:c r="C18" s="16" t="n">
        <x:f>$B$7-B18</x:f>
        <x:v>1670</x:v>
      </x:c>
      <x:c r="D18" s="4"/>
      <x:c r="E18" s="4"/>
      <x:c r="F18" s="4"/>
      <x:c r="G18" s="4"/>
    </x:row>
    <x:row r="19" ht="24" customHeight="1">
      <x:c r="A19" s="4" t="n">
        <x:v>9</x:v>
      </x:c>
      <x:c r="B19" s="16" t="n">
        <x:f>$C$7+(A19-Inputs!$C$11)*Inputs!$C$10/60*Inputs!$C$12*5</x:f>
        <x:v>21390</x:v>
      </x:c>
      <x:c r="C19" s="16" t="n">
        <x:f>$B$7-B19</x:f>
        <x:v>170</x:v>
      </x:c>
      <x:c r="D19" s="4"/>
      <x:c r="E19" s="4"/>
      <x:c r="F19" s="4"/>
      <x:c r="G19" s="4"/>
    </x:row>
    <x:row r="20" ht="24" customHeight="1">
      <x:c r="A20" s="4"/>
      <x:c r="B20" s="4"/>
      <x:c r="C20" s="4"/>
      <x:c r="D20" s="4"/>
      <x:c r="E20" s="4"/>
      <x:c r="F20" s="4"/>
      <x:c r="G20" s="4"/>
    </x:row>
    <x:row r="21" ht="24" customHeight="1">
      <x:c r="A21" s="4" t="str">
        <x:v>B break-even minutes (undiscounted)</x:v>
      </x:c>
      <x:c r="B21" s="4"/>
      <x:c r="C21" s="17" t="n">
        <x:f>IF(Inputs!C10*Inputs!C12=0,"n.a.",Inputs!C11+C9/(Inputs!C10/60*Inputs!C12*5))</x:f>
        <x:v>9.113333333333333</x:v>
      </x:c>
      <x:c r="D21" s="4"/>
      <x:c r="E21" s="4"/>
      <x:c r="F21" s="4"/>
      <x:c r="G21" s="4"/>
    </x:row>
    <x:row r="22" ht="24" customHeight="1">
      <x:c r="A22" s="4" t="str">
        <x:v>B break-even minutes (present value)</x:v>
      </x:c>
      <x:c r="B22" s="4"/>
      <x:c r="C22" s="17" t="n">
        <x:f>IF(Inputs!C10*Inputs!C12=0,"n.a.",Inputs!C11+C10/(Inputs!C10/60*Inputs!C12*(1/(1+Inputs!C20)+1/(1+Inputs!C20)^2+1/(1+Inputs!C20)^3+1/(1+Inputs!C20)^4+1/(1+Inputs!C20)^5)))</x:f>
        <x:v>9.021993007586236</x:v>
      </x:c>
      <x:c r="D22" s="4"/>
      <x:c r="E22" s="4"/>
      <x:c r="F22" s="4"/>
      <x:c r="G22" s="4"/>
    </x:row>
    <x:row r="23" ht="24" customHeight="1">
      <x:c r="A23" s="4"/>
      <x:c r="B23" s="4"/>
      <x:c r="C23" s="4"/>
      <x:c r="D23" s="4"/>
      <x:c r="E23" s="4"/>
      <x:c r="F23" s="4"/>
      <x:c r="G23" s="4"/>
    </x:row>
    <x:row r="24" ht="24" customHeight="1">
      <x:c r="A24" s="4" t="str">
        <x:v>Inputs complete and rate basis aligned</x:v>
      </x:c>
      <x:c r="B24" s="4"/>
      <x:c r="C24" s="4" t="str">
        <x:f>IF(COUNT(Inputs!B5:C20)&lt;&gt;32,"Missing input",IF(Inputs!B20&lt;&gt;Inputs!C20,"Check rates","Complete"))</x:f>
        <x:v>Complete</x:v>
      </x:c>
      <x:c r="D24" s="4"/>
      <x:c r="E24" s="4"/>
      <x:c r="F24" s="4"/>
      <x:c r="G24" s="4"/>
    </x:row>
    <x:row r="25" ht="24" customHeight="1">
      <x:c r="A25" s="4"/>
      <x:c r="B25" s="4"/>
      <x:c r="C25" s="4"/>
      <x:c r="D25" s="4"/>
      <x:c r="E25" s="4"/>
      <x:c r="F25" s="4"/>
      <x:c r="G25" s="4"/>
    </x:row>
    <x:row r="26" ht="24" customHeight="1">
      <x:c r="A26" s="4" t="str">
        <x:v>Positive savings favor B. Compare only options meeting the same requirements.</x:v>
      </x:c>
      <x:c r="B26" s="4"/>
      <x:c r="C26" s="4"/>
      <x:c r="D26" s="4"/>
      <x:c r="E26" s="4"/>
      <x:c r="F26" s="4"/>
      <x:c r="G26" s="4"/>
    </x:row>
    <x:row r="27" ht="24" customHeight="1">
      <x:c r="A27" s="4" t="str">
        <x:v>Labor savings may represent staff capacity rather than reduced payroll spending.</x:v>
      </x:c>
      <x:c r="B27" s="4"/>
      <x:c r="C27" s="4"/>
      <x:c r="D27" s="4"/>
      <x:c r="E27" s="4"/>
      <x:c r="F27" s="4"/>
      <x:c r="G27" s="4"/>
    </x:row>
  </x:sheetData>
  <x:pageMargins left="0.7" right="0.7" top="0.75" bottom="0.75" header="0.3" footer="0.3"/>
</x:worksheet>
</file>