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b1524484546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puts" sheetId="1" r:id="R84e1fa6b25e1479c"/>
    <x:sheet xmlns:r="http://schemas.openxmlformats.org/officeDocument/2006/relationships" name="Budget" sheetId="2" r:id="R70a0a37ffee84a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"/>
    <x:numFmt numFmtId="201" formatCode="0.00"/>
    <x:numFmt numFmtId="202" formatCode="0.0%"/>
    <x:numFmt numFmtId="203" formatCode="$#,##0.00;($#,##0.00);&quot;-&quot;"/>
    <x:numFmt numFmtId="204" formatCode="#,##0.00"/>
  </x:numFmts>
  <x:fonts count="6">
    <x:font>
      <x:sz val="11"/>
      <x:name val="Carlito"/>
    </x:font>
    <x:font>
      <x:sz val="10"/>
      <x:name val="Arial"/>
    </x:font>
    <x:font>
      <x:b/>
      <x:sz val="15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b/>
      <x:sz val="10"/>
      <x:color rgb="FF26262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62626"/>
      </x:patternFill>
    </x:fill>
    <x:fill>
      <x:patternFill patternType="solid">
        <x:fgColor rgb="FFFFF6D5"/>
      </x:patternFill>
    </x:fill>
    <x:fill>
      <x:patternFill patternType="solid">
        <x:fgColor rgb="FFFFF2C7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1" fontId="4" fillId="3" borderId="0" xfId="0" applyNumberFormat="1" applyFont="1" applyFill="1" applyBorder="1"/>
    <x:xf numFmtId="202" fontId="4" fillId="3" borderId="0" xfId="0" applyNumberFormat="1" applyFont="1" applyFill="1" applyBorder="1"/>
    <x:xf numFmtId="203" fontId="4" fillId="3" borderId="0" xfId="0" applyNumberFormat="1" applyFont="1" applyFill="1" applyBorder="1"/>
    <x:xf numFmtId="204" fontId="1" fillId="0" borderId="0" xfId="0" applyNumberFormat="1" applyFont="1" applyFill="1" applyBorder="1"/>
    <x:xf numFmtId="203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4" borderId="0" xfId="0" applyNumberFormat="1" applyFont="1" applyFill="1" applyBorder="1"/>
    <x:xf numFmtId="203" fontId="1" fillId="4" borderId="0" xfId="0" applyNumberFormat="1" applyFont="1" applyFill="1" applyBorder="1"/>
    <x:xf numFmtId="0" fontId="5" fillId="4" borderId="0" xfId="0" applyNumberFormat="1" applyFont="1" applyFill="1" applyBorder="1"/>
    <x:xf numFmtId="203" fontId="5" fillId="4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9C0006"/>
      </x:font>
      <x:fill>
        <x:patternFill patternType="solid">
          <x:bgColor rgb="FFFCE2E2"/>
        </x:patternFill>
      </x:fill>
    </x:dxf>
    <x:dxf>
      <x:font>
        <x:b/>
        <x:color rgb="FF9C0006"/>
      </x:font>
      <x:fill>
        <x:patternFill patternType="solid">
          <x:bgColor rgb="FFFC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8ba9828a2946be" /><Relationship Type="http://schemas.openxmlformats.org/officeDocument/2006/relationships/theme" Target="/xl/theme/theme1.xml" Id="Rb5b77acab2ba412c" /><Relationship Type="http://schemas.openxmlformats.org/officeDocument/2006/relationships/sharedStrings" Target="/xl/sharedStrings.xml" Id="Rc3bad96bb69e4be9" /><Relationship Type="http://schemas.openxmlformats.org/officeDocument/2006/relationships/worksheet" Target="/xl/worksheets/sheet1.xml" Id="R84e1fa6b25e1479c" /><Relationship Type="http://schemas.openxmlformats.org/officeDocument/2006/relationships/worksheet" Target="/xl/worksheets/sheet2.xml" Id="R70a0a37ffee84af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B79A51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2" hidden="0" customWidth="1"/>
    <x:col min="2" max="2" width="20" hidden="0" customWidth="1"/>
    <x:col min="3" max="3" width="3" hidden="0" customWidth="1"/>
    <x:col min="4" max="4" width="65" hidden="0" customWidth="1"/>
  </x:cols>
  <x:sheetData>
    <x:row r="1" ht="21" customHeight="1">
      <x:c r="A1" s="1"/>
      <x:c r="B1" s="1"/>
      <x:c r="C1" s="1"/>
      <x:c r="D1" s="1"/>
      <x:c r="E1" s="1"/>
      <x:c r="F1" s="1"/>
      <x:c r="G1" s="1"/>
    </x:row>
    <x:row r="2" ht="21" customHeight="1">
      <x:c r="A2" s="2" t="str">
        <x:v>Bedding budget inputs</x:v>
      </x:c>
      <x:c r="B2" s="1"/>
      <x:c r="C2" s="1"/>
      <x:c r="D2" s="1"/>
      <x:c r="E2" s="1"/>
      <x:c r="F2" s="1"/>
      <x:c r="G2" s="1"/>
    </x:row>
    <x:row r="3" ht="21" customHeight="1">
      <x:c r="A3" s="1" t="str">
        <x:v>Illustrative USD assumptions; replace blue values.</x:v>
      </x:c>
      <x:c r="B3" s="1"/>
      <x:c r="C3" s="1"/>
      <x:c r="D3" s="1" t="str">
        <x:v>Example only. No supplier quotations or market benchmarks.</x:v>
      </x:c>
      <x:c r="E3" s="1"/>
      <x:c r="F3" s="1"/>
      <x:c r="G3" s="1"/>
    </x:row>
    <x:row r="4" ht="21" customHeight="1">
      <x:c r="A4" s="1"/>
      <x:c r="B4" s="1"/>
      <x:c r="C4" s="1"/>
      <x:c r="D4" s="1"/>
      <x:c r="E4" s="1"/>
      <x:c r="F4" s="1"/>
      <x:c r="G4" s="1"/>
    </x:row>
    <x:row r="5" ht="21" customHeight="1">
      <x:c r="A5" s="4" t="str">
        <x:v>Property and activity</x:v>
      </x:c>
      <x:c r="B5" s="4"/>
      <x:c r="C5" s="1"/>
      <x:c r="D5" s="1"/>
      <x:c r="E5" s="1"/>
      <x:c r="F5" s="1"/>
      <x:c r="G5" s="1"/>
    </x:row>
    <x:row r="6" ht="21" customHeight="1">
      <x:c r="A6" s="1" t="str">
        <x:v>King rooms</x:v>
      </x:c>
      <x:c r="B6" s="7" t="n">
        <x:v>60</x:v>
      </x:c>
      <x:c r="C6" s="1"/>
      <x:c r="D6" s="1" t="str">
        <x:v>One bed in each king room.</x:v>
      </x:c>
      <x:c r="E6" s="1"/>
      <x:c r="F6" s="1"/>
      <x:c r="G6" s="1"/>
    </x:row>
    <x:row r="7" ht="21" customHeight="1">
      <x:c r="A7" s="1" t="str">
        <x:v>Double-queen rooms</x:v>
      </x:c>
      <x:c r="B7" s="7" t="n">
        <x:v>40</x:v>
      </x:c>
      <x:c r="C7" s="1"/>
      <x:c r="D7" s="1" t="str">
        <x:v>Two beds in each double-queen room.</x:v>
      </x:c>
      <x:c r="E7" s="1"/>
      <x:c r="F7" s="1"/>
      <x:c r="G7" s="1"/>
    </x:row>
    <x:row r="8" ht="21" customHeight="1">
      <x:c r="A8" s="1" t="str">
        <x:v>Operating days</x:v>
      </x:c>
      <x:c r="B8" s="7" t="n">
        <x:v>365</x:v>
      </x:c>
      <x:c r="C8" s="1"/>
      <x:c r="D8" s="1" t="str">
        <x:v>All rooms available throughout these days.</x:v>
      </x:c>
      <x:c r="E8" s="1"/>
      <x:c r="F8" s="1"/>
      <x:c r="G8" s="1"/>
    </x:row>
    <x:row r="9" ht="21" customHeight="1">
      <x:c r="A9" s="1" t="str">
        <x:v>Occupancy</x:v>
      </x:c>
      <x:c r="B9" s="9" t="n">
        <x:v>0.7</x:v>
      </x:c>
      <x:c r="C9" s="1"/>
      <x:c r="D9" s="1" t="str">
        <x:v>Share of available room-nights occupied.</x:v>
      </x:c>
      <x:c r="E9" s="1"/>
      <x:c r="F9" s="1"/>
      <x:c r="G9" s="1"/>
    </x:row>
    <x:row r="10" ht="21" customHeight="1">
      <x:c r="A10" s="1" t="str">
        <x:v>Used beds per occupied room</x:v>
      </x:c>
      <x:c r="B10" s="8" t="n">
        <x:v>1.4</x:v>
      </x:c>
      <x:c r="C10" s="1"/>
      <x:c r="D10" s="1" t="str">
        <x:v>Average actual beds used, not installed beds.</x:v>
      </x:c>
      <x:c r="E10" s="1"/>
      <x:c r="F10" s="1"/>
      <x:c r="G10" s="1"/>
    </x:row>
    <x:row r="11" ht="21" customHeight="1">
      <x:c r="A11" s="1" t="str">
        <x:v>Changes per used bed-night</x:v>
      </x:c>
      <x:c r="B11" s="8" t="n">
        <x:v>0.65</x:v>
      </x:c>
      <x:c r="C11" s="1"/>
      <x:c r="D11" s="1" t="str">
        <x:v>Full-change equivalents including stayovers and checkouts.</x:v>
      </x:c>
      <x:c r="E11" s="1"/>
      <x:c r="F11" s="1"/>
      <x:c r="G11" s="1"/>
    </x:row>
    <x:row r="12" ht="21" customHeight="1">
      <x:c r="A12" s="1" t="str">
        <x:v>Dry pounds per change</x:v>
      </x:c>
      <x:c r="B12" s="7" t="n">
        <x:v>4</x:v>
      </x:c>
      <x:c r="C12" s="1"/>
      <x:c r="D12" s="1" t="str">
        <x:v>Defined bundle including its pillowcases.</x:v>
      </x:c>
      <x:c r="E12" s="1"/>
      <x:c r="F12" s="1"/>
      <x:c r="G12" s="1"/>
    </x:row>
    <x:row r="13" ht="21" customHeight="1">
      <x:c r="A13" s="1" t="str">
        <x:v>Extra-pass rewash factor</x:v>
      </x:c>
      <x:c r="B13" s="9" t="n">
        <x:v>0.03</x:v>
      </x:c>
      <x:c r="C13" s="1"/>
      <x:c r="D13" s="1" t="str">
        <x:v>Extra processed weight divided by first-pass weight.</x:v>
      </x:c>
      <x:c r="E13" s="1"/>
      <x:c r="F13" s="1"/>
      <x:c r="G13" s="1"/>
    </x:row>
    <x:row r="14" ht="21" customHeight="1">
      <x:c r="A14" s="1" t="str">
        <x:v>Processing cost per pound</x:v>
      </x:c>
      <x:c r="B14" s="10" t="n">
        <x:v>0.55</x:v>
      </x:c>
      <x:c r="C14" s="1"/>
      <x:c r="D14" s="1" t="str">
        <x:v>Includes variable washroom labor and utilities.</x:v>
      </x:c>
      <x:c r="E14" s="1"/>
      <x:c r="F14" s="1"/>
      <x:c r="G14" s="1"/>
    </x:row>
    <x:row r="15" ht="21" customHeight="1">
      <x:c r="A15" s="1" t="str">
        <x:v>Annual fixed operating cost</x:v>
      </x:c>
      <x:c r="B15" s="10" t="n">
        <x:v>12000</x:v>
      </x:c>
      <x:c r="C15" s="1"/>
      <x:c r="D15" s="1" t="str">
        <x:v>Excluded from the per-pound rate and bed-handling labor.</x:v>
      </x:c>
      <x:c r="E15" s="1"/>
      <x:c r="F15" s="1"/>
      <x:c r="G15" s="1"/>
    </x:row>
    <x:row r="16" ht="21" customHeight="1">
      <x:c r="A16" s="1" t="str">
        <x:v>Handling minutes per change</x:v>
      </x:c>
      <x:c r="B16" s="8" t="n">
        <x:v>1.5</x:v>
      </x:c>
      <x:c r="C16" s="1"/>
      <x:c r="D16" s="1" t="str">
        <x:v>Incremental bed handling outside the laundry rate.</x:v>
      </x:c>
      <x:c r="E16" s="1"/>
      <x:c r="F16" s="1"/>
      <x:c r="G16" s="1"/>
    </x:row>
    <x:row r="17" ht="21" customHeight="1">
      <x:c r="A17" s="1" t="str">
        <x:v>Loaded hourly labor cost</x:v>
      </x:c>
      <x:c r="B17" s="10" t="n">
        <x:v>24</x:v>
      </x:c>
      <x:c r="C17" s="1"/>
      <x:c r="D17" s="1" t="str">
        <x:v>Bed handling only.</x:v>
      </x:c>
      <x:c r="E17" s="1"/>
      <x:c r="F17" s="1"/>
      <x:c r="G17" s="1"/>
    </x:row>
    <x:row r="18" ht="21" customHeight="1">
      <x:c r="A18" s="1"/>
      <x:c r="B18" s="1"/>
      <x:c r="C18" s="1"/>
      <x:c r="D18" s="1"/>
      <x:c r="E18" s="1"/>
      <x:c r="F18" s="1"/>
      <x:c r="G18" s="1"/>
    </x:row>
    <x:row r="19" ht="21" customHeight="1">
      <x:c r="A19" s="4" t="str">
        <x:v>Opening purchases</x:v>
      </x:c>
      <x:c r="B19" s="4"/>
      <x:c r="C19" s="1"/>
      <x:c r="D19" s="1"/>
      <x:c r="E19" s="1"/>
      <x:c r="F19" s="1"/>
      <x:c r="G19" s="1"/>
    </x:row>
    <x:row r="20" ht="21" customHeight="1">
      <x:c r="A20" s="1" t="str">
        <x:v>Sheet-set par</x:v>
      </x:c>
      <x:c r="B20" s="7" t="n">
        <x:v>3</x:v>
      </x:c>
      <x:c r="C20" s="1"/>
      <x:c r="D20" s="1" t="str">
        <x:v>One set: fitted sheet, flat sheet, four pillowcases.</x:v>
      </x:c>
      <x:c r="E20" s="1"/>
      <x:c r="F20" s="1"/>
      <x:c r="G20" s="1"/>
    </x:row>
    <x:row r="21" ht="21" customHeight="1">
      <x:c r="A21" s="1" t="str">
        <x:v>Sheet-set price</x:v>
      </x:c>
      <x:c r="B21" s="10" t="n">
        <x:v>45</x:v>
      </x:c>
      <x:c r="C21" s="1"/>
      <x:c r="D21" s="1" t="str">
        <x:v>Same illustrative price for both sizes.</x:v>
      </x:c>
      <x:c r="E21" s="1"/>
      <x:c r="F21" s="1"/>
      <x:c r="G21" s="1"/>
    </x:row>
    <x:row r="22" ht="21" customHeight="1">
      <x:c r="A22" s="1" t="str">
        <x:v>Pillows per bed</x:v>
      </x:c>
      <x:c r="B22" s="7" t="n">
        <x:v>4</x:v>
      </x:c>
      <x:c r="C22" s="1"/>
      <x:c r="D22" s="1" t="str">
        <x:v>No extra pillow spares in this example.</x:v>
      </x:c>
      <x:c r="E22" s="1"/>
      <x:c r="F22" s="1"/>
      <x:c r="G22" s="1"/>
    </x:row>
    <x:row r="23" ht="21" customHeight="1">
      <x:c r="A23" s="1" t="str">
        <x:v>Pillow price</x:v>
      </x:c>
      <x:c r="B23" s="10" t="n">
        <x:v>12</x:v>
      </x:c>
      <x:c r="C23" s="1"/>
      <x:c r="D23" s="1" t="str">
        <x:v>Opening unit cost.</x:v>
      </x:c>
      <x:c r="E23" s="1"/>
      <x:c r="F23" s="1"/>
      <x:c r="G23" s="1"/>
    </x:row>
    <x:row r="24" ht="21" customHeight="1">
      <x:c r="A24" s="1" t="str">
        <x:v>Protectors per bed</x:v>
      </x:c>
      <x:c r="B24" s="7" t="n">
        <x:v>1</x:v>
      </x:c>
      <x:c r="C24" s="1"/>
      <x:c r="D24" s="1" t="str">
        <x:v>No extra protector spares in this example.</x:v>
      </x:c>
      <x:c r="E24" s="1"/>
      <x:c r="F24" s="1"/>
      <x:c r="G24" s="1"/>
    </x:row>
    <x:row r="25" ht="21" customHeight="1">
      <x:c r="A25" s="1" t="str">
        <x:v>Protector price</x:v>
      </x:c>
      <x:c r="B25" s="10" t="n">
        <x:v>18</x:v>
      </x:c>
      <x:c r="C25" s="1"/>
      <x:c r="D25" s="1" t="str">
        <x:v>Opening unit cost.</x:v>
      </x:c>
      <x:c r="E25" s="1"/>
      <x:c r="F25" s="1"/>
      <x:c r="G25" s="1"/>
    </x:row>
    <x:row r="26" ht="21" customHeight="1">
      <x:c r="A26" s="1" t="str">
        <x:v>Inserts per bed</x:v>
      </x:c>
      <x:c r="B26" s="7" t="n">
        <x:v>1</x:v>
      </x:c>
      <x:c r="C26" s="1"/>
      <x:c r="D26" s="1" t="str">
        <x:v>Duvet covers excluded; add required covers separately.</x:v>
      </x:c>
      <x:c r="E26" s="1"/>
      <x:c r="F26" s="1"/>
      <x:c r="G26" s="1"/>
    </x:row>
    <x:row r="27" ht="21" customHeight="1">
      <x:c r="A27" s="1" t="str">
        <x:v>Insert price</x:v>
      </x:c>
      <x:c r="B27" s="10" t="n">
        <x:v>55</x:v>
      </x:c>
      <x:c r="C27" s="1"/>
      <x:c r="D27" s="1" t="str">
        <x:v>Opening unit cost.</x:v>
      </x:c>
      <x:c r="E27" s="1"/>
      <x:c r="F27" s="1"/>
      <x:c r="G27" s="1"/>
    </x:row>
    <x:row r="28" ht="21" customHeight="1">
      <x:c r="A28" s="1" t="str">
        <x:v>Mattress price</x:v>
      </x:c>
      <x:c r="B28" s="10" t="n">
        <x:v>350</x:v>
      </x:c>
      <x:c r="C28" s="1"/>
      <x:c r="D28" s="1" t="str">
        <x:v>One per bed; average of both sizes.</x:v>
      </x:c>
      <x:c r="E28" s="1"/>
      <x:c r="F28" s="1"/>
      <x:c r="G28" s="1"/>
    </x:row>
    <x:row r="29" ht="21" customHeight="1">
      <x:c r="A29" s="1" t="str">
        <x:v>Base price</x:v>
      </x:c>
      <x:c r="B29" s="10" t="n">
        <x:v>120</x:v>
      </x:c>
      <x:c r="C29" s="1"/>
      <x:c r="D29" s="1" t="str">
        <x:v>One per bed; average of both sizes.</x:v>
      </x:c>
      <x:c r="E29" s="1"/>
      <x:c r="F29" s="1"/>
      <x:c r="G29" s="1"/>
    </x:row>
    <x:row r="30" ht="21" customHeight="1">
      <x:c r="A30" s="1" t="str">
        <x:v>Additional landed cost</x:v>
      </x:c>
      <x:c r="B30" s="10" t="n">
        <x:v>8000</x:v>
      </x:c>
      <x:c r="C30" s="1"/>
      <x:c r="D30" s="1" t="str">
        <x:v>Costs excluded from the opening unit prices.</x:v>
      </x:c>
      <x:c r="E30" s="1"/>
      <x:c r="F30" s="1"/>
      <x:c r="G30" s="1"/>
    </x:row>
    <x:row r="31" ht="21" customHeight="1">
      <x:c r="A31" s="1" t="str">
        <x:v>Pre-opening preparation</x:v>
      </x:c>
      <x:c r="B31" s="10" t="n">
        <x:v>2400</x:v>
      </x:c>
      <x:c r="C31" s="1"/>
      <x:c r="D31" s="1" t="str">
        <x:v>Outside the annual post-opening operating budget.</x:v>
      </x:c>
      <x:c r="E31" s="1"/>
      <x:c r="F31" s="1"/>
      <x:c r="G31" s="1"/>
    </x:row>
    <x:row r="32" ht="21" customHeight="1">
      <x:c r="A32" s="1" t="str">
        <x:v>Contingency rate</x:v>
      </x:c>
      <x:c r="B32" s="9" t="n">
        <x:v>0.05</x:v>
      </x:c>
      <x:c r="C32" s="1"/>
      <x:c r="D32" s="1" t="str">
        <x:v>Approval allowance, not expected spending.</x:v>
      </x:c>
      <x:c r="E32" s="1"/>
      <x:c r="F32" s="1"/>
      <x:c r="G32" s="1"/>
    </x:row>
    <x:row r="33" ht="21" customHeight="1">
      <x:c r="A33" s="1" t="str">
        <x:v>Other opening scope cost</x:v>
      </x:c>
      <x:c r="B33" s="10" t="n">
        <x:v>0</x:v>
      </x:c>
      <x:c r="C33" s="1"/>
      <x:c r="D33" s="1" t="str">
        <x:v>Add missing covers, spares or equipment here if needed.</x:v>
      </x:c>
      <x:c r="E33" s="1"/>
      <x:c r="F33" s="1"/>
      <x:c r="G33" s="1"/>
    </x:row>
    <x:row r="34" ht="21" customHeight="1">
      <x:c r="A34" s="1"/>
      <x:c r="B34" s="1"/>
      <x:c r="C34" s="1"/>
      <x:c r="D34" s="1"/>
      <x:c r="E34" s="1"/>
      <x:c r="F34" s="1"/>
      <x:c r="G34" s="1"/>
    </x:row>
    <x:row r="35" ht="21" customHeight="1">
      <x:c r="A35" s="4" t="str">
        <x:v>Replacement assumptions</x:v>
      </x:c>
      <x:c r="B35" s="4"/>
      <x:c r="C35" s="1"/>
      <x:c r="D35" s="1"/>
      <x:c r="E35" s="1"/>
      <x:c r="F35" s="1"/>
      <x:c r="G35" s="1"/>
    </x:row>
    <x:row r="36" ht="21" customHeight="1">
      <x:c r="A36" s="1" t="str">
        <x:v>Annual sheet-set retirement</x:v>
      </x:c>
      <x:c r="B36" s="9" t="n">
        <x:v>0.25</x:v>
      </x:c>
      <x:c r="C36" s="1"/>
      <x:c r="D36" s="1" t="str">
        <x:v>All-cause rate applied to the sheet-set pool.</x:v>
      </x:c>
      <x:c r="E36" s="1"/>
      <x:c r="F36" s="1"/>
      <x:c r="G36" s="1"/>
    </x:row>
    <x:row r="37" ht="21" customHeight="1">
      <x:c r="A37" s="1" t="str">
        <x:v>Annual pillow retirement</x:v>
      </x:c>
      <x:c r="B37" s="9" t="n">
        <x:v>0.2</x:v>
      </x:c>
      <x:c r="C37" s="1"/>
      <x:c r="D37" s="1" t="str">
        <x:v>All-cause rate applied to the pillow pool.</x:v>
      </x:c>
      <x:c r="E37" s="1"/>
      <x:c r="F37" s="1"/>
      <x:c r="G37" s="1"/>
    </x:row>
    <x:row r="38" ht="21" customHeight="1">
      <x:c r="A38" s="1" t="str">
        <x:v>Annual protector retirement</x:v>
      </x:c>
      <x:c r="B38" s="9" t="n">
        <x:v>0.3</x:v>
      </x:c>
      <x:c r="C38" s="1"/>
      <x:c r="D38" s="1" t="str">
        <x:v>All-cause rate applied to the protector pool.</x:v>
      </x:c>
      <x:c r="E38" s="1"/>
      <x:c r="F38" s="1"/>
      <x:c r="G38" s="1"/>
    </x:row>
    <x:row r="39" ht="21" customHeight="1">
      <x:c r="A39" s="1" t="str">
        <x:v>Annual insert retirement</x:v>
      </x:c>
      <x:c r="B39" s="9" t="n">
        <x:v>0.15</x:v>
      </x:c>
      <x:c r="C39" s="1"/>
      <x:c r="D39" s="1" t="str">
        <x:v>All-cause rate applied to the insert pool.</x:v>
      </x:c>
      <x:c r="E39" s="1"/>
      <x:c r="F39" s="1"/>
      <x:c r="G39" s="1"/>
    </x:row>
    <x:row r="40" ht="21" customHeight="1">
      <x:c r="A40" s="1" t="str">
        <x:v>Years to mattress/base program</x:v>
      </x:c>
      <x:c r="B40" s="7" t="n">
        <x:v>7</x:v>
      </x:c>
      <x:c r="C40" s="1"/>
      <x:c r="D40" s="1" t="str">
        <x:v>Whole years; combined program assumed.</x:v>
      </x:c>
      <x:c r="E40" s="1"/>
      <x:c r="F40" s="1"/>
      <x:c r="G40" s="1"/>
    </x:row>
    <x:row r="41" ht="21" customHeight="1">
      <x:c r="A41" s="1" t="str">
        <x:v>Annual scheduled price escalation</x:v>
      </x:c>
      <x:c r="B41" s="9" t="n">
        <x:v>0.03</x:v>
      </x:c>
      <x:c r="C41" s="1"/>
      <x:c r="D41" s="1" t="str">
        <x:v>Applied to mattress/base replacement only.</x:v>
      </x:c>
      <x:c r="E41" s="1"/>
      <x:c r="F41" s="1"/>
      <x:c r="G41" s="1"/>
    </x:row>
    <x:row r="42" ht="21" customHeight="1">
      <x:c r="A42" s="1" t="str">
        <x:v>Opening scheduled reserve balance</x:v>
      </x:c>
      <x:c r="B42" s="10" t="n">
        <x:v>0</x:v>
      </x:c>
      <x:c r="C42" s="1"/>
      <x:c r="D42" s="1" t="str">
        <x:v>Dedicated funds already available; zero investment return.</x:v>
      </x:c>
      <x:c r="E42" s="1"/>
      <x:c r="F42" s="1"/>
      <x:c r="G42" s="1"/>
    </x:row>
    <x:row r="43" ht="21" customHeight="1">
      <x:c r="A43" s="1" t="str">
        <x:v>Other annual replacement funding</x:v>
      </x:c>
      <x:c r="B43" s="10" t="n">
        <x:v>0</x:v>
      </x:c>
      <x:c r="C43" s="1"/>
      <x:c r="D43" s="1" t="str">
        <x:v>Include excluded repeat-order freight and other scope.</x:v>
      </x:c>
      <x:c r="E43" s="1"/>
      <x:c r="F43" s="1"/>
      <x:c r="G43" s="1"/>
    </x:row>
    <x:row r="44" ht="21" customHeight="1">
      <x:c r="A44" s="1"/>
      <x:c r="B44" s="1"/>
      <x:c r="C44" s="1"/>
      <x:c r="D44" s="1"/>
      <x:c r="E44" s="1"/>
      <x:c r="F44" s="1"/>
      <x:c r="G44" s="1"/>
    </x:row>
    <x:row r="45" ht="21" customHeight="1">
      <x:c r="A45" s="1" t="str">
        <x:v>Program disposal cost at due date</x:v>
      </x:c>
      <x:c r="B45" s="10" t="n">
        <x:v>0</x:v>
      </x:c>
      <x:c r="C45" s="1"/>
      <x:c r="D45" s="1" t="str">
        <x:v>Net future disposal cost, excluding any credible recovery.</x:v>
      </x:c>
      <x:c r="E45" s="1"/>
      <x:c r="F45" s="1"/>
      <x:c r="G45" s="1"/>
    </x:row>
    <x:row r="46" ht="21" customHeight="1">
      <x:c r="A46" s="1"/>
      <x:c r="B46" s="1"/>
      <x:c r="C46" s="1"/>
      <x:c r="D46" s="1"/>
      <x:c r="E46" s="1"/>
      <x:c r="F46" s="1"/>
      <x:c r="G46" s="1"/>
    </x:row>
    <x:row r="47" ht="21" customHeight="1">
      <x:c r="A47" s="1"/>
      <x:c r="B47" s="1"/>
      <x:c r="C47" s="1"/>
      <x:c r="D47" s="1"/>
      <x:c r="E47" s="1"/>
      <x:c r="F47" s="1"/>
      <x:c r="G47" s="1"/>
    </x:row>
    <x:row r="48" ht="21" customHeight="1">
      <x:c r="A48" s="1"/>
      <x:c r="B48" s="1"/>
      <x:c r="C48" s="1"/>
      <x:c r="D48" s="1"/>
      <x:c r="E48" s="1"/>
      <x:c r="F48" s="1"/>
      <x:c r="G48" s="1"/>
    </x:row>
    <x:row r="49" ht="21" customHeight="1">
      <x:c r="A49" s="1"/>
      <x:c r="B49" s="1"/>
      <x:c r="C49" s="1"/>
      <x:c r="D49" s="1"/>
      <x:c r="E49" s="1"/>
      <x:c r="F49" s="1"/>
      <x:c r="G49" s="1"/>
    </x:row>
    <x:row r="50" ht="21" customHeight="1">
      <x:c r="A50" s="1"/>
      <x:c r="B50" s="1"/>
      <x:c r="C50" s="1"/>
      <x:c r="D50" s="1"/>
      <x:c r="E50" s="1"/>
      <x:c r="F50" s="1"/>
      <x:c r="G50" s="1"/>
    </x:row>
    <x:row r="51" ht="21" customHeight="1">
      <x:c r="A51" s="1"/>
      <x:c r="B51" s="1"/>
      <x:c r="C51" s="1"/>
      <x:c r="D51" s="1"/>
      <x:c r="E51" s="1"/>
      <x:c r="F51" s="1"/>
      <x:c r="G51" s="1"/>
    </x:row>
    <x:row r="52" ht="21" customHeight="1">
      <x:c r="A52" s="1"/>
      <x:c r="B52" s="1"/>
      <x:c r="C52" s="1"/>
      <x:c r="D52" s="1"/>
      <x:c r="E52" s="1"/>
      <x:c r="F52" s="1"/>
      <x:c r="G52" s="1"/>
    </x:row>
    <x:row r="53" ht="21" customHeight="1">
      <x:c r="A53" s="1"/>
      <x:c r="B53" s="1"/>
      <x:c r="C53" s="1"/>
      <x:c r="D53" s="1"/>
      <x:c r="E53" s="1"/>
      <x:c r="F53" s="1"/>
      <x:c r="G53" s="1"/>
    </x:row>
    <x:row r="54" ht="21" customHeight="1">
      <x:c r="A54" s="1"/>
      <x:c r="B54" s="1"/>
      <x:c r="C54" s="1"/>
      <x:c r="D54" s="1"/>
      <x:c r="E54" s="1"/>
      <x:c r="F54" s="1"/>
      <x:c r="G54" s="1"/>
    </x:row>
    <x:row r="55" ht="21" customHeight="1">
      <x:c r="A55" s="1"/>
      <x:c r="B55" s="1"/>
      <x:c r="C55" s="1"/>
      <x:c r="D55" s="1"/>
      <x:c r="E55" s="1"/>
      <x:c r="F55" s="1"/>
      <x:c r="G55" s="1"/>
    </x:row>
    <x:row r="56" ht="21" customHeight="1">
      <x:c r="A56" s="1"/>
      <x:c r="B56" s="1"/>
      <x:c r="C56" s="1"/>
      <x:c r="D56" s="1"/>
      <x:c r="E56" s="1"/>
      <x:c r="F56" s="1"/>
      <x:c r="G56" s="1"/>
    </x:row>
    <x:row r="57" ht="21" customHeight="1">
      <x:c r="A57" s="1"/>
      <x:c r="B57" s="1"/>
      <x:c r="C57" s="1"/>
      <x:c r="D57" s="1"/>
      <x:c r="E57" s="1"/>
      <x:c r="F57" s="1"/>
      <x:c r="G57" s="1"/>
    </x:row>
    <x:row r="58" ht="21" customHeight="1">
      <x:c r="A58" s="1"/>
      <x:c r="B58" s="1"/>
      <x:c r="C58" s="1"/>
      <x:c r="D58" s="1"/>
      <x:c r="E58" s="1"/>
      <x:c r="F58" s="1"/>
      <x:c r="G58" s="1"/>
    </x:row>
    <x:row r="59" ht="21" customHeight="1">
      <x:c r="A59" s="1"/>
      <x:c r="B59" s="1"/>
      <x:c r="C59" s="1"/>
      <x:c r="D59" s="1"/>
      <x:c r="E59" s="1"/>
      <x:c r="F59" s="1"/>
      <x:c r="G59" s="1"/>
    </x:row>
    <x:row r="60" ht="21" customHeight="1">
      <x:c r="A60" s="1"/>
      <x:c r="B60" s="1"/>
      <x:c r="C60" s="1"/>
      <x:c r="D60" s="1"/>
      <x:c r="E60" s="1"/>
      <x:c r="F60" s="1"/>
      <x:c r="G60" s="1"/>
    </x:row>
    <x:row r="61" ht="21" customHeight="1">
      <x:c r="A61" s="1"/>
      <x:c r="B61" s="1"/>
      <x:c r="C61" s="1"/>
      <x:c r="D61" s="1"/>
      <x:c r="E61" s="1"/>
      <x:c r="F61" s="1"/>
      <x:c r="G61" s="1"/>
    </x:row>
    <x:row r="62" ht="21" customHeight="1">
      <x:c r="A62" s="1"/>
      <x:c r="B62" s="1"/>
      <x:c r="C62" s="1"/>
      <x:c r="D62" s="1"/>
      <x:c r="E62" s="1"/>
      <x:c r="F62" s="1"/>
      <x:c r="G62" s="1"/>
    </x:row>
    <x:row r="63" ht="21" customHeight="1">
      <x:c r="A63" s="1"/>
      <x:c r="B63" s="1"/>
      <x:c r="C63" s="1"/>
      <x:c r="D63" s="1"/>
      <x:c r="E63" s="1"/>
      <x:c r="F63" s="1"/>
      <x:c r="G63" s="1"/>
    </x:row>
    <x:row r="64" ht="21" customHeight="1">
      <x:c r="A64" s="1"/>
      <x:c r="B64" s="1"/>
      <x:c r="C64" s="1"/>
      <x:c r="D64" s="1"/>
      <x:c r="E64" s="1"/>
      <x:c r="F64" s="1"/>
      <x:c r="G64" s="1"/>
    </x:row>
    <x:row r="65" ht="21" customHeight="1">
      <x:c r="A65" s="1"/>
      <x:c r="B65" s="1"/>
      <x:c r="C65" s="1"/>
      <x:c r="D65" s="1"/>
      <x:c r="E65" s="1"/>
      <x:c r="F65" s="1"/>
      <x:c r="G65" s="1"/>
    </x:row>
  </x:sheetData>
  <x:dataValidations count="35">
    <x:dataValidation type="decimal" operator="greaterThanOrEqual" sqref="B6">
      <x:formula1>0</x:formula1>
    </x:dataValidation>
    <x:dataValidation type="decimal" operator="greaterThanOrEqual" sqref="B7">
      <x:formula1>0</x:formula1>
    </x:dataValidation>
    <x:dataValidation type="decimal" operator="greaterThanOrEqual" sqref="B8">
      <x:formula1>0</x:formula1>
    </x:dataValidation>
    <x:dataValidation type="decimal" operator="between" sqref="B9">
      <x:formula1>0</x:formula1>
      <x:formula2>1</x:formula2>
    </x:dataValidation>
    <x:dataValidation type="decimal" operator="greaterThanOrEqual" sqref="B10">
      <x:formula1>0</x:formula1>
    </x:dataValidation>
    <x:dataValidation type="decimal" operator="greaterThanOrEqual" sqref="B11">
      <x:formula1>0</x:formula1>
    </x:dataValidation>
    <x:dataValidation type="decimal" operator="greaterThanOrEqual" sqref="B12">
      <x:formula1>0</x:formula1>
    </x:dataValidation>
    <x:dataValidation type="decimal" operator="greaterThanOrEqual" sqref="B13">
      <x:formula1>0</x:formula1>
    </x:dataValidation>
    <x:dataValidation type="decimal" operator="greaterThanOrEqual" sqref="B14">
      <x:formula1>0</x:formula1>
    </x:dataValidation>
    <x:dataValidation type="decimal" operator="greaterThanOrEqual" sqref="B15">
      <x:formula1>0</x:formula1>
    </x:dataValidation>
    <x:dataValidation type="decimal" operator="greaterThanOrEqual" sqref="B16">
      <x:formula1>0</x:formula1>
    </x:dataValidation>
    <x:dataValidation type="decimal" operator="greaterThanOrEqual" sqref="B17">
      <x:formula1>0</x:formula1>
    </x:dataValidation>
    <x:dataValidation type="decimal" operator="greaterThanOrEqual" sqref="B20">
      <x:formula1>0</x:formula1>
    </x:dataValidation>
    <x:dataValidation type="decimal" operator="greaterThanOrEqual" sqref="B21">
      <x:formula1>0</x:formula1>
    </x:dataValidation>
    <x:dataValidation type="decimal" operator="greaterThanOrEqual" sqref="B22">
      <x:formula1>0</x:formula1>
    </x:dataValidation>
    <x:dataValidation type="decimal" operator="greaterThanOrEqual" sqref="B23">
      <x:formula1>0</x:formula1>
    </x:dataValidation>
    <x:dataValidation type="decimal" operator="greaterThanOrEqual" sqref="B24">
      <x:formula1>0</x:formula1>
    </x:dataValidation>
    <x:dataValidation type="decimal" operator="greaterThanOrEqual" sqref="B25">
      <x:formula1>0</x:formula1>
    </x:dataValidation>
    <x:dataValidation type="decimal" operator="greaterThanOrEqual" sqref="B26">
      <x:formula1>0</x:formula1>
    </x:dataValidation>
    <x:dataValidation type="decimal" operator="greaterThanOrEqual" sqref="B27">
      <x:formula1>0</x:formula1>
    </x:dataValidation>
    <x:dataValidation type="decimal" operator="greaterThanOrEqual" sqref="B28">
      <x:formula1>0</x:formula1>
    </x:dataValidation>
    <x:dataValidation type="decimal" operator="greaterThanOrEqual" sqref="B29">
      <x:formula1>0</x:formula1>
    </x:dataValidation>
    <x:dataValidation type="decimal" operator="greaterThanOrEqual" sqref="B30">
      <x:formula1>0</x:formula1>
    </x:dataValidation>
    <x:dataValidation type="decimal" operator="greaterThanOrEqual" sqref="B31">
      <x:formula1>0</x:formula1>
    </x:dataValidation>
    <x:dataValidation type="decimal" operator="greaterThanOrEqual" sqref="B32">
      <x:formula1>0</x:formula1>
    </x:dataValidation>
    <x:dataValidation type="decimal" operator="greaterThanOrEqual" sqref="B33">
      <x:formula1>0</x:formula1>
    </x:dataValidation>
    <x:dataValidation type="decimal" operator="greaterThanOrEqual" sqref="B36">
      <x:formula1>0</x:formula1>
    </x:dataValidation>
    <x:dataValidation type="decimal" operator="greaterThanOrEqual" sqref="B37">
      <x:formula1>0</x:formula1>
    </x:dataValidation>
    <x:dataValidation type="decimal" operator="greaterThanOrEqual" sqref="B38">
      <x:formula1>0</x:formula1>
    </x:dataValidation>
    <x:dataValidation type="decimal" operator="greaterThanOrEqual" sqref="B39">
      <x:formula1>0</x:formula1>
    </x:dataValidation>
    <x:dataValidation type="whole" operator="between" sqref="B40">
      <x:formula1>1</x:formula1>
      <x:formula2>30</x:formula2>
    </x:dataValidation>
    <x:dataValidation type="decimal" operator="greaterThanOrEqual" sqref="B41">
      <x:formula1>0</x:formula1>
    </x:dataValidation>
    <x:dataValidation type="decimal" operator="greaterThanOrEqual" sqref="B42">
      <x:formula1>0</x:formula1>
    </x:dataValidation>
    <x:dataValidation type="decimal" operator="greaterThanOrEqual" sqref="B43">
      <x:formula1>0</x:formula1>
    </x:dataValidation>
    <x:dataValidation type="decimal" operator="greaterThanOrEqual" sqref="B45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62626"/>
  </x:sheetPr>
  <x:sheetViews>
    <x:sheetView showGridLines="0" workbookViewId="0"/>
  </x:sheetViews>
  <x:sheetFormatPr defaultRowHeight="15"/>
  <x:cols>
    <x:col min="1" max="1" width="42" hidden="0" customWidth="1"/>
    <x:col min="2" max="2" width="20" hidden="0" customWidth="1"/>
    <x:col min="3" max="3" width="3" hidden="0" customWidth="1"/>
    <x:col min="4" max="4" width="65" hidden="0" customWidth="1"/>
  </x:cols>
  <x:sheetData>
    <x:row r="1" ht="21" customHeight="1">
      <x:c r="A1" s="1"/>
      <x:c r="B1" s="1"/>
      <x:c r="C1" s="1"/>
      <x:c r="D1" s="1"/>
      <x:c r="E1" s="1"/>
      <x:c r="F1" s="1"/>
      <x:c r="G1" s="1"/>
    </x:row>
    <x:row r="2" ht="21" customHeight="1">
      <x:c r="A2" s="2" t="str">
        <x:v>Bedding budget</x:v>
      </x:c>
      <x:c r="B2" s="1"/>
      <x:c r="C2" s="1"/>
      <x:c r="D2" s="1"/>
      <x:c r="E2" s="1"/>
      <x:c r="F2" s="1"/>
      <x:c r="G2" s="1"/>
    </x:row>
    <x:row r="3" ht="21" customHeight="1">
      <x:c r="A3" s="1" t="str">
        <x:v>USD; full operating year; zero reserve return.</x:v>
      </x:c>
      <x:c r="B3" s="1"/>
      <x:c r="C3" s="1"/>
      <x:c r="D3" s="1"/>
      <x:c r="E3" s="1"/>
      <x:c r="F3" s="1"/>
      <x:c r="G3" s="1"/>
    </x:row>
    <x:row r="4" ht="21" customHeight="1">
      <x:c r="A4" s="1"/>
      <x:c r="B4" s="1"/>
      <x:c r="C4" s="1"/>
      <x:c r="D4" s="1"/>
      <x:c r="E4" s="1"/>
      <x:c r="F4" s="1"/>
      <x:c r="G4" s="1"/>
    </x:row>
    <x:row r="5" ht="21" customHeight="1">
      <x:c r="A5" s="4" t="str">
        <x:v>Activity</x:v>
      </x:c>
      <x:c r="B5" s="4"/>
      <x:c r="C5" s="1"/>
      <x:c r="D5" s="1"/>
      <x:c r="E5" s="1"/>
      <x:c r="F5" s="1"/>
      <x:c r="G5" s="1"/>
    </x:row>
    <x:row r="6" ht="21" customHeight="1">
      <x:c r="A6" s="1" t="str">
        <x:v>Rooms</x:v>
      </x:c>
      <x:c r="B6" s="13" t="n">
        <x:f>Inputs!B6+Inputs!B7</x:f>
        <x:v>100</x:v>
      </x:c>
      <x:c r="C6" s="1"/>
      <x:c r="D6" s="1"/>
      <x:c r="E6" s="1"/>
      <x:c r="F6" s="1"/>
      <x:c r="G6" s="1"/>
    </x:row>
    <x:row r="7" ht="21" customHeight="1">
      <x:c r="A7" s="1" t="str">
        <x:v>Beds</x:v>
      </x:c>
      <x:c r="B7" s="13" t="n">
        <x:f>Inputs!B6+Inputs!B7*2</x:f>
        <x:v>140</x:v>
      </x:c>
      <x:c r="C7" s="1"/>
      <x:c r="D7" s="1"/>
      <x:c r="E7" s="1"/>
      <x:c r="F7" s="1"/>
      <x:c r="G7" s="1"/>
    </x:row>
    <x:row r="8" ht="21" customHeight="1">
      <x:c r="A8" s="1" t="str">
        <x:v>Occupied room-nights</x:v>
      </x:c>
      <x:c r="B8" s="11" t="n">
        <x:f>B6*Inputs!B8*Inputs!B9</x:f>
        <x:v>25550</x:v>
      </x:c>
      <x:c r="C8" s="1"/>
      <x:c r="D8" s="1" t="str">
        <x:v>Available rooms × operating days × occupancy.</x:v>
      </x:c>
      <x:c r="E8" s="1"/>
      <x:c r="F8" s="1"/>
      <x:c r="G8" s="1"/>
    </x:row>
    <x:row r="9" ht="21" customHeight="1">
      <x:c r="A9" s="1" t="str">
        <x:v>Used bed-nights</x:v>
      </x:c>
      <x:c r="B9" s="11" t="n">
        <x:f>B8*Inputs!B10</x:f>
        <x:v>35770</x:v>
      </x:c>
      <x:c r="C9" s="1"/>
      <x:c r="D9" s="1"/>
      <x:c r="E9" s="1"/>
      <x:c r="F9" s="1"/>
      <x:c r="G9" s="1"/>
    </x:row>
    <x:row r="10" ht="21" customHeight="1">
      <x:c r="A10" s="1" t="str">
        <x:v>Full-change equivalents</x:v>
      </x:c>
      <x:c r="B10" s="11" t="n">
        <x:f>B9*Inputs!B11</x:f>
        <x:v>23250.5</x:v>
      </x:c>
      <x:c r="C10" s="1"/>
      <x:c r="D10" s="1"/>
      <x:c r="E10" s="1"/>
      <x:c r="F10" s="1"/>
      <x:c r="G10" s="1"/>
    </x:row>
    <x:row r="11" ht="21" customHeight="1">
      <x:c r="A11" s="1" t="str">
        <x:v>Processed pounds</x:v>
      </x:c>
      <x:c r="B11" s="11" t="n">
        <x:f>B10*Inputs!B12*(1+Inputs!B13)</x:f>
        <x:v>95792.06</x:v>
      </x:c>
      <x:c r="C11" s="1"/>
      <x:c r="D11" s="1" t="str">
        <x:v>Includes extra-pass rewash weight.</x:v>
      </x:c>
      <x:c r="E11" s="1"/>
      <x:c r="F11" s="1"/>
      <x:c r="G11" s="1"/>
    </x:row>
    <x:row r="12" ht="21" customHeight="1">
      <x:c r="A12" s="1"/>
      <x:c r="B12" s="1"/>
      <x:c r="C12" s="1"/>
      <x:c r="D12" s="1"/>
      <x:c r="E12" s="1"/>
      <x:c r="F12" s="1"/>
      <x:c r="G12" s="1"/>
    </x:row>
    <x:row r="13" ht="21" customHeight="1">
      <x:c r="A13" s="4" t="str">
        <x:v>Opening budget</x:v>
      </x:c>
      <x:c r="B13" s="4"/>
      <x:c r="C13" s="1"/>
      <x:c r="D13" s="1"/>
      <x:c r="E13" s="1"/>
      <x:c r="F13" s="1"/>
      <x:c r="G13" s="1"/>
    </x:row>
    <x:row r="14" ht="21" customHeight="1">
      <x:c r="A14" s="1" t="str">
        <x:v>Sheet sets</x:v>
      </x:c>
      <x:c r="B14" s="13" t="n">
        <x:f>B7*Inputs!B20</x:f>
        <x:v>420</x:v>
      </x:c>
      <x:c r="C14" s="1"/>
      <x:c r="D14" s="1"/>
      <x:c r="E14" s="1"/>
      <x:c r="F14" s="1"/>
      <x:c r="G14" s="1"/>
    </x:row>
    <x:row r="15" ht="21" customHeight="1">
      <x:c r="A15" s="1" t="str">
        <x:v>Sheet-set purchase</x:v>
      </x:c>
      <x:c r="B15" s="12" t="n">
        <x:f>B14*Inputs!B21</x:f>
        <x:v>18900</x:v>
      </x:c>
      <x:c r="C15" s="1"/>
      <x:c r="D15" s="1"/>
      <x:c r="E15" s="1"/>
      <x:c r="F15" s="1"/>
      <x:c r="G15" s="1"/>
    </x:row>
    <x:row r="16" ht="21" customHeight="1">
      <x:c r="A16" s="1" t="str">
        <x:v>Pillow purchase</x:v>
      </x:c>
      <x:c r="B16" s="12" t="n">
        <x:f>B7*Inputs!B22*Inputs!B23</x:f>
        <x:v>6720</x:v>
      </x:c>
      <x:c r="C16" s="1"/>
      <x:c r="D16" s="1"/>
      <x:c r="E16" s="1"/>
      <x:c r="F16" s="1"/>
      <x:c r="G16" s="1"/>
    </x:row>
    <x:row r="17" ht="21" customHeight="1">
      <x:c r="A17" s="1" t="str">
        <x:v>Protector purchase</x:v>
      </x:c>
      <x:c r="B17" s="12" t="n">
        <x:f>B7*Inputs!B24*Inputs!B25</x:f>
        <x:v>2520</x:v>
      </x:c>
      <x:c r="C17" s="1"/>
      <x:c r="D17" s="1"/>
      <x:c r="E17" s="1"/>
      <x:c r="F17" s="1"/>
      <x:c r="G17" s="1"/>
    </x:row>
    <x:row r="18" ht="21" customHeight="1">
      <x:c r="A18" s="1" t="str">
        <x:v>Insert purchase</x:v>
      </x:c>
      <x:c r="B18" s="12" t="n">
        <x:f>B7*Inputs!B26*Inputs!B27</x:f>
        <x:v>7700</x:v>
      </x:c>
      <x:c r="C18" s="1"/>
      <x:c r="D18" s="1"/>
      <x:c r="E18" s="1"/>
      <x:c r="F18" s="1"/>
      <x:c r="G18" s="1"/>
    </x:row>
    <x:row r="19" ht="21" customHeight="1">
      <x:c r="A19" s="1" t="str">
        <x:v>Mattress purchase</x:v>
      </x:c>
      <x:c r="B19" s="12" t="n">
        <x:f>B7*Inputs!B28</x:f>
        <x:v>49000</x:v>
      </x:c>
      <x:c r="C19" s="1"/>
      <x:c r="D19" s="1"/>
      <x:c r="E19" s="1"/>
      <x:c r="F19" s="1"/>
      <x:c r="G19" s="1"/>
    </x:row>
    <x:row r="20" ht="21" customHeight="1">
      <x:c r="A20" s="1" t="str">
        <x:v>Base purchase</x:v>
      </x:c>
      <x:c r="B20" s="12" t="n">
        <x:f>B7*Inputs!B29</x:f>
        <x:v>16800</x:v>
      </x:c>
      <x:c r="C20" s="1"/>
      <x:c r="D20" s="1"/>
      <x:c r="E20" s="1"/>
      <x:c r="F20" s="1"/>
      <x:c r="G20" s="1"/>
    </x:row>
    <x:row r="21" ht="21" customHeight="1">
      <x:c r="A21" s="1" t="str">
        <x:v>Listed product subtotal</x:v>
      </x:c>
      <x:c r="B21" s="12" t="n">
        <x:f>SUM(B15:B20)</x:f>
        <x:v>101640</x:v>
      </x:c>
      <x:c r="C21" s="1"/>
      <x:c r="D21" s="1"/>
      <x:c r="E21" s="1"/>
      <x:c r="F21" s="1"/>
      <x:c r="G21" s="1"/>
    </x:row>
    <x:row r="22" ht="21" customHeight="1">
      <x:c r="A22" s="1" t="str">
        <x:v>Expected opening baseline</x:v>
      </x:c>
      <x:c r="B22" s="12" t="n">
        <x:f>B21+Inputs!B30+Inputs!B31+Inputs!B33</x:f>
        <x:v>112040</x:v>
      </x:c>
      <x:c r="C22" s="1"/>
      <x:c r="D22" s="1" t="str">
        <x:v>Includes other opening scope entered on Inputs.</x:v>
      </x:c>
      <x:c r="E22" s="1"/>
      <x:c r="F22" s="1"/>
      <x:c r="G22" s="1"/>
    </x:row>
    <x:row r="23" ht="21" customHeight="1">
      <x:c r="A23" s="1" t="str">
        <x:v>Authorization contingency</x:v>
      </x:c>
      <x:c r="B23" s="12" t="n">
        <x:f>B22*Inputs!B32</x:f>
        <x:v>5602</x:v>
      </x:c>
      <x:c r="C23" s="1"/>
      <x:c r="D23" s="1"/>
      <x:c r="E23" s="1"/>
      <x:c r="F23" s="1"/>
      <x:c r="G23" s="1"/>
    </x:row>
    <x:row r="24" ht="21" customHeight="1">
      <x:c r="A24" s="16" t="str">
        <x:v>Opening approval amount</x:v>
      </x:c>
      <x:c r="B24" s="17" t="n">
        <x:f>B22+B23</x:f>
        <x:v>117642</x:v>
      </x:c>
      <x:c r="C24" s="1"/>
      <x:c r="D24" s="1" t="str">
        <x:v>Baseline plus unused contingency allowance.</x:v>
      </x:c>
      <x:c r="E24" s="1"/>
      <x:c r="F24" s="1"/>
      <x:c r="G24" s="1"/>
    </x:row>
    <x:row r="25" ht="21" customHeight="1">
      <x:c r="A25" s="1"/>
      <x:c r="B25" s="1"/>
      <x:c r="C25" s="1"/>
      <x:c r="D25" s="1"/>
      <x:c r="E25" s="1"/>
      <x:c r="F25" s="1"/>
      <x:c r="G25" s="1"/>
    </x:row>
    <x:row r="26" ht="21" customHeight="1">
      <x:c r="A26" s="4" t="str">
        <x:v>Annual operating expenditure</x:v>
      </x:c>
      <x:c r="B26" s="4"/>
      <x:c r="C26" s="1"/>
      <x:c r="D26" s="1"/>
      <x:c r="E26" s="1"/>
      <x:c r="F26" s="1"/>
      <x:c r="G26" s="1"/>
    </x:row>
    <x:row r="27" ht="21" customHeight="1">
      <x:c r="A27" s="1" t="str">
        <x:v>Variable laundry</x:v>
      </x:c>
      <x:c r="B27" s="12" t="n">
        <x:f>B11*Inputs!B14</x:f>
        <x:v>52685.633</x:v>
      </x:c>
      <x:c r="C27" s="1"/>
      <x:c r="D27" s="1"/>
      <x:c r="E27" s="1"/>
      <x:c r="F27" s="1"/>
      <x:c r="G27" s="1"/>
    </x:row>
    <x:row r="28" ht="21" customHeight="1">
      <x:c r="A28" s="1" t="str">
        <x:v>Fixed operations</x:v>
      </x:c>
      <x:c r="B28" s="12" t="n">
        <x:f>Inputs!B15</x:f>
        <x:v>12000</x:v>
      </x:c>
      <x:c r="C28" s="1"/>
      <x:c r="D28" s="1"/>
      <x:c r="E28" s="1"/>
      <x:c r="F28" s="1"/>
      <x:c r="G28" s="1"/>
    </x:row>
    <x:row r="29" ht="21" customHeight="1">
      <x:c r="A29" s="1" t="str">
        <x:v>Bed handling</x:v>
      </x:c>
      <x:c r="B29" s="12" t="n">
        <x:f>B10*Inputs!B16/60*Inputs!B17</x:f>
        <x:v>13950.300000000001</x:v>
      </x:c>
      <x:c r="C29" s="1"/>
      <x:c r="D29" s="1"/>
      <x:c r="E29" s="1"/>
      <x:c r="F29" s="1"/>
      <x:c r="G29" s="1"/>
    </x:row>
    <x:row r="30" ht="21" customHeight="1">
      <x:c r="A30" s="16" t="str">
        <x:v>Annual operating expenditure</x:v>
      </x:c>
      <x:c r="B30" s="17" t="n">
        <x:f>SUM(B27:B29)</x:f>
        <x:v>78635.933</x:v>
      </x:c>
      <x:c r="C30" s="1"/>
      <x:c r="D30" s="1"/>
      <x:c r="E30" s="1"/>
      <x:c r="F30" s="1"/>
      <x:c r="G30" s="1"/>
    </x:row>
    <x:row r="31" ht="21" customHeight="1">
      <x:c r="A31" s="1"/>
      <x:c r="B31" s="1"/>
      <x:c r="C31" s="1"/>
      <x:c r="D31" s="1"/>
      <x:c r="E31" s="1"/>
      <x:c r="F31" s="1"/>
      <x:c r="G31" s="1"/>
    </x:row>
    <x:row r="32" ht="21" customHeight="1">
      <x:c r="A32" s="4" t="str">
        <x:v>Replacement funding</x:v>
      </x:c>
      <x:c r="B32" s="4"/>
      <x:c r="C32" s="1"/>
      <x:c r="D32" s="1"/>
      <x:c r="E32" s="1"/>
      <x:c r="F32" s="1"/>
      <x:c r="G32" s="1"/>
    </x:row>
    <x:row r="33" ht="21" customHeight="1">
      <x:c r="A33" s="1" t="str">
        <x:v>Routine replenishment funding</x:v>
      </x:c>
      <x:c r="B33" s="12" t="n">
        <x:f>B15*Inputs!B36+B16*Inputs!B37+B17*Inputs!B38+B18*Inputs!B39+Inputs!B43</x:f>
        <x:v>7980</x:v>
      </x:c>
      <x:c r="C33" s="1"/>
      <x:c r="D33" s="1" t="str">
        <x:v>All-cause rates on opening pools; constant unit costs.</x:v>
      </x:c>
      <x:c r="E33" s="1"/>
      <x:c r="F33" s="1"/>
      <x:c r="G33" s="1"/>
    </x:row>
    <x:row r="34" ht="21" customHeight="1">
      <x:c r="A34" s="1" t="str">
        <x:v>Future mattress/base requirement</x:v>
      </x:c>
      <x:c r="B34" s="12" t="n">
        <x:f>(B19+B20)*(1+Inputs!B41)^Inputs!B40+Inputs!B45</x:f>
        <x:v>80925.70034495647</x:v>
      </x:c>
      <x:c r="C34" s="1"/>
      <x:c r="D34" s="1" t="str">
        <x:v>Future cost; paid in Year 1 only if years remaining equals 1.</x:v>
      </x:c>
      <x:c r="E34" s="1"/>
      <x:c r="F34" s="1"/>
      <x:c r="G34" s="1"/>
    </x:row>
    <x:row r="35" ht="21" customHeight="1">
      <x:c r="A35" s="1" t="str">
        <x:v>Annual scheduled contribution</x:v>
      </x:c>
      <x:c r="B35" s="12" t="n">
        <x:f>IF(Inputs!B40&gt;0,MAX(0,B34-Inputs!B42)/Inputs!B40,NA())</x:f>
        <x:v>11560.81433499378</x:v>
      </x:c>
      <x:c r="C35" s="1"/>
      <x:c r="D35" s="1" t="str">
        <x:v>Positive unfunded future requirement ÷ years remaining.</x:v>
      </x:c>
      <x:c r="E35" s="1"/>
      <x:c r="F35" s="1"/>
      <x:c r="G35" s="1"/>
    </x:row>
    <x:row r="36" ht="21" customHeight="1">
      <x:c r="A36" s="16" t="str">
        <x:v>Annual replacement funding</x:v>
      </x:c>
      <x:c r="B36" s="17" t="n">
        <x:f>B33+B35</x:f>
        <x:v>19540.81433499378</x:v>
      </x:c>
      <x:c r="C36" s="1"/>
      <x:c r="D36" s="1"/>
      <x:c r="E36" s="1"/>
      <x:c r="F36" s="1"/>
      <x:c r="G36" s="1"/>
    </x:row>
    <x:row r="37" ht="21" customHeight="1">
      <x:c r="A37" s="1" t="str">
        <x:v>Monthly replacement funding</x:v>
      </x:c>
      <x:c r="B37" s="12" t="n">
        <x:f>B36/12</x:f>
        <x:v>1628.4011945828152</x:v>
      </x:c>
      <x:c r="C37" s="1"/>
      <x:c r="D37" s="1"/>
      <x:c r="E37" s="1"/>
      <x:c r="F37" s="1"/>
      <x:c r="G37" s="1"/>
    </x:row>
    <x:row r="38" ht="21" customHeight="1">
      <x:c r="A38" s="1"/>
      <x:c r="B38" s="1"/>
      <x:c r="C38" s="1"/>
      <x:c r="D38" s="1"/>
      <x:c r="E38" s="1"/>
      <x:c r="F38" s="1"/>
      <x:c r="G38" s="1"/>
    </x:row>
    <x:row r="39" ht="21" customHeight="1">
      <x:c r="A39" s="4" t="str">
        <x:v>Year 1 funding and spending</x:v>
      </x:c>
      <x:c r="B39" s="4"/>
      <x:c r="C39" s="1"/>
      <x:c r="D39" s="1"/>
      <x:c r="E39" s="1"/>
      <x:c r="F39" s="1"/>
      <x:c r="G39" s="1"/>
    </x:row>
    <x:row r="40" ht="21" customHeight="1">
      <x:c r="A40" s="16" t="str">
        <x:v>Annual total funding provision</x:v>
      </x:c>
      <x:c r="B40" s="17" t="n">
        <x:f>B30+B36</x:f>
        <x:v>98176.7473349938</x:v>
      </x:c>
      <x:c r="C40" s="1"/>
      <x:c r="D40" s="1" t="str">
        <x:v>Includes contributions held for a future purchase.</x:v>
      </x:c>
      <x:c r="E40" s="1"/>
      <x:c r="F40" s="1"/>
      <x:c r="G40" s="1"/>
    </x:row>
    <x:row r="41" ht="21" customHeight="1">
      <x:c r="A41" s="1" t="str">
        <x:v>Average monthly funding provision</x:v>
      </x:c>
      <x:c r="B41" s="12" t="n">
        <x:f>B40/12</x:f>
        <x:v>8181.3956112494825</x:v>
      </x:c>
      <x:c r="C41" s="1"/>
      <x:c r="D41" s="1"/>
      <x:c r="E41" s="1"/>
      <x:c r="F41" s="1"/>
      <x:c r="G41" s="1"/>
    </x:row>
    <x:row r="42" ht="21" customHeight="1">
      <x:c r="A42" s="16" t="str">
        <x:v>Year 1 expected spending</x:v>
      </x:c>
      <x:c r="B42" s="17" t="n">
        <x:f>B30+B33+IF(Inputs!B40=1,B34,0)</x:f>
        <x:v>86615.933</x:v>
      </x:c>
      <x:c r="C42" s="1"/>
      <x:c r="D42" s="1" t="str">
        <x:v>Includes program if due in Year 1; excludes opening and transfers.</x:v>
      </x:c>
      <x:c r="E42" s="1"/>
      <x:c r="F42" s="1"/>
      <x:c r="G42" s="1"/>
    </x:row>
    <x:row r="43" ht="21" customHeight="1">
      <x:c r="A43" s="1" t="str">
        <x:v>Year 1 scheduled reserve at year end</x:v>
      </x:c>
      <x:c r="B43" s="12" t="n">
        <x:f>Inputs!B42+B35-IF(Inputs!B40=1,B34,0)</x:f>
        <x:v>11560.81433499378</x:v>
      </x:c>
      <x:c r="C43" s="1"/>
      <x:c r="D43" s="1" t="str">
        <x:v>Deducts program payment if years remaining equals 1.</x:v>
      </x:c>
      <x:c r="E43" s="1"/>
      <x:c r="F43" s="1"/>
      <x:c r="G43" s="1"/>
    </x:row>
    <x:row r="44" ht="21" customHeight="1">
      <x:c r="A44" s="1" t="str">
        <x:v>Funded amount per occupied room-night</x:v>
      </x:c>
      <x:c r="B44" s="12" t="n">
        <x:f>IF(B8&gt;0,B40/B8,NA())</x:f>
        <x:v>3.8425341422698156</x:v>
      </x:c>
      <x:c r="C44" s="1"/>
      <x:c r="D44" s="1" t="str">
        <x:v>Unavailable if occupied room-nights are zero.</x:v>
      </x:c>
      <x:c r="E44" s="1"/>
      <x:c r="F44" s="1"/>
      <x:c r="G44" s="1"/>
    </x:row>
    <x:row r="45" ht="21" customHeight="1">
      <x:c r="A45" s="1" t="str">
        <x:v>Year 1 spending per occupied room-night</x:v>
      </x:c>
      <x:c r="B45" s="12" t="n">
        <x:f>IF(B8&gt;0,B42/B8,NA())</x:f>
        <x:v>3.3900560861056754</x:v>
      </x:c>
      <x:c r="C45" s="1"/>
      <x:c r="D45" s="1"/>
      <x:c r="E45" s="1"/>
      <x:c r="F45" s="1"/>
      <x:c r="G45" s="1"/>
    </x:row>
    <x:row r="46" ht="21" customHeight="1">
      <x:c r="A46" s="1"/>
      <x:c r="B46" s="1"/>
      <x:c r="C46" s="1"/>
      <x:c r="D46" s="1"/>
      <x:c r="E46" s="1"/>
      <x:c r="F46" s="1"/>
      <x:c r="G46" s="1"/>
    </x:row>
    <x:row r="47" ht="21" customHeight="1">
      <x:c r="A47" s="4" t="str">
        <x:v>Occupancy sensitivity</x:v>
      </x:c>
      <x:c r="B47" s="4"/>
      <x:c r="C47" s="1"/>
      <x:c r="D47" s="1"/>
      <x:c r="E47" s="1"/>
      <x:c r="F47" s="1"/>
      <x:c r="G47" s="1"/>
    </x:row>
    <x:row r="48" ht="21" customHeight="1">
      <x:c r="A48" s="1" t="str">
        <x:v>Operating cost at 80% occupancy</x:v>
      </x:c>
      <x:c r="B48" s="12" t="n">
        <x:f>IF(Inputs!B9&gt;0,(B27+B29)*0.8/Inputs!B9+B28,NA())</x:f>
        <x:v>88155.35200000001</x:v>
      </x:c>
      <x:c r="C48" s="1"/>
      <x:c r="D48" s="1" t="str">
        <x:v>Holds change policy, bed use, rates and fixed costs constant.</x:v>
      </x:c>
      <x:c r="E48" s="1"/>
      <x:c r="F48" s="1"/>
      <x:c r="G48" s="1"/>
    </x:row>
    <x:row r="49" ht="21" customHeight="1">
      <x:c r="A49" s="1" t="str">
        <x:v>Change from current operating budget</x:v>
      </x:c>
      <x:c r="B49" s="12" t="n">
        <x:f>B48-B30</x:f>
        <x:v>9519.419000000009</x:v>
      </x:c>
      <x:c r="C49" s="1"/>
      <x:c r="D49" s="1"/>
      <x:c r="E49" s="1"/>
      <x:c r="F49" s="1"/>
      <x:c r="G49" s="1"/>
    </x:row>
    <x:row r="50" ht="21" customHeight="1">
      <x:c r="A50" s="1"/>
      <x:c r="B50" s="1"/>
      <x:c r="C50" s="1"/>
      <x:c r="D50" s="1"/>
      <x:c r="E50" s="1"/>
      <x:c r="F50" s="1"/>
      <x:c r="G50" s="1"/>
    </x:row>
    <x:row r="51" ht="21" customHeight="1">
      <x:c r="A51" s="1"/>
      <x:c r="B51" s="1"/>
      <x:c r="C51" s="1"/>
      <x:c r="D51" s="1"/>
      <x:c r="E51" s="1"/>
      <x:c r="F51" s="1"/>
      <x:c r="G51" s="1"/>
    </x:row>
    <x:row r="52" ht="21" customHeight="1">
      <x:c r="A52" s="1" t="str">
        <x:v>Model limits</x:v>
      </x:c>
      <x:c r="B52" s="1"/>
      <x:c r="C52" s="1"/>
      <x:c r="D52" s="1" t="str">
        <x:v>No monthly payment calendar or cohort-specific replacement schedule.</x:v>
      </x:c>
      <x:c r="E52" s="1"/>
      <x:c r="F52" s="1"/>
      <x:c r="G52" s="1"/>
    </x:row>
    <x:row r="53" ht="21" customHeight="1">
      <x:c r="A53" s="1" t="str">
        <x:v>Input status</x:v>
      </x:c>
      <x:c r="B53" s="1" t="str">
        <x:f>IF(COUNT(Inputs!B6:B17,Inputs!B20:B33,Inputs!B36:B43,Inputs!B45)&lt;&gt;35,"Missing input",IF(OR(Inputs!B40&lt;1,Inputs!B9&gt;1,Inputs!B10&lt;0,Inputs!B10*B6&gt;B7),"Review inputs","Inputs populated"))</x:f>
        <x:v>Inputs populated</x:v>
      </x:c>
      <x:c r="C53" s="1"/>
      <x:c r="D53" s="1" t="str">
        <x:v>Other opening scope does not auto-create ongoing replacement costs.</x:v>
      </x:c>
      <x:c r="E53" s="1"/>
      <x:c r="F53" s="1"/>
      <x:c r="G53" s="1"/>
    </x:row>
    <x:row r="54" ht="21" customHeight="1">
      <x:c r="A54" s="1"/>
      <x:c r="B54" s="1"/>
      <x:c r="C54" s="1"/>
      <x:c r="D54" s="1" t="str">
        <x:v>Add those costs using the other annual replacement funding input.</x:v>
      </x:c>
      <x:c r="E54" s="1"/>
      <x:c r="F54" s="1"/>
      <x:c r="G54" s="1"/>
    </x:row>
    <x:row r="55" ht="21" customHeight="1">
      <x:c r="A55" s="1"/>
      <x:c r="B55" s="1"/>
      <x:c r="C55" s="1"/>
      <x:c r="D55" s="1" t="str">
        <x:v>An annual retirement rate may exceed 100% for a fast-turning pool.</x:v>
      </x:c>
      <x:c r="E55" s="1"/>
      <x:c r="F55" s="1"/>
      <x:c r="G55" s="1"/>
    </x:row>
    <x:row r="56" ht="21" customHeight="1">
      <x:c r="A56" s="1"/>
      <x:c r="B56" s="1"/>
      <x:c r="C56" s="1"/>
      <x:c r="D56" s="1" t="str">
        <x:v>No financing, tax cash timing or investment income is modeled.</x:v>
      </x:c>
      <x:c r="E56" s="1"/>
      <x:c r="F56" s="1"/>
      <x:c r="G56" s="1"/>
    </x:row>
    <x:row r="57" ht="21" customHeight="1">
      <x:c r="A57" s="1"/>
      <x:c r="B57" s="1"/>
      <x:c r="C57" s="1"/>
      <x:c r="D57" s="1"/>
      <x:c r="E57" s="1"/>
      <x:c r="F57" s="1"/>
      <x:c r="G57" s="1"/>
    </x:row>
    <x:row r="58" ht="21" customHeight="1">
      <x:c r="A58" s="1"/>
      <x:c r="B58" s="1"/>
      <x:c r="C58" s="1"/>
      <x:c r="D58" s="1"/>
      <x:c r="E58" s="1"/>
      <x:c r="F58" s="1"/>
      <x:c r="G58" s="1"/>
    </x:row>
    <x:row r="59" ht="21" customHeight="1">
      <x:c r="A59" s="1"/>
      <x:c r="B59" s="1"/>
      <x:c r="C59" s="1"/>
      <x:c r="D59" s="1"/>
      <x:c r="E59" s="1"/>
      <x:c r="F59" s="1"/>
      <x:c r="G59" s="1"/>
    </x:row>
    <x:row r="60" ht="21" customHeight="1">
      <x:c r="A60" s="1"/>
      <x:c r="B60" s="1"/>
      <x:c r="C60" s="1"/>
      <x:c r="D60" s="1"/>
      <x:c r="E60" s="1"/>
      <x:c r="F60" s="1"/>
      <x:c r="G60" s="1"/>
    </x:row>
    <x:row r="61" ht="21" customHeight="1">
      <x:c r="A61" s="1"/>
      <x:c r="B61" s="1"/>
      <x:c r="C61" s="1"/>
      <x:c r="D61" s="1"/>
      <x:c r="E61" s="1"/>
      <x:c r="F61" s="1"/>
      <x:c r="G61" s="1"/>
    </x:row>
    <x:row r="62" ht="21" customHeight="1">
      <x:c r="A62" s="1"/>
      <x:c r="B62" s="1"/>
      <x:c r="C62" s="1"/>
      <x:c r="D62" s="1"/>
      <x:c r="E62" s="1"/>
      <x:c r="F62" s="1"/>
      <x:c r="G62" s="1"/>
    </x:row>
    <x:row r="63" ht="21" customHeight="1">
      <x:c r="A63" s="1"/>
      <x:c r="B63" s="1"/>
      <x:c r="C63" s="1"/>
      <x:c r="D63" s="1"/>
      <x:c r="E63" s="1"/>
      <x:c r="F63" s="1"/>
      <x:c r="G63" s="1"/>
    </x:row>
    <x:row r="64" ht="21" customHeight="1">
      <x:c r="A64" s="1"/>
      <x:c r="B64" s="1"/>
      <x:c r="C64" s="1"/>
      <x:c r="D64" s="1"/>
      <x:c r="E64" s="1"/>
      <x:c r="F64" s="1"/>
      <x:c r="G64" s="1"/>
    </x:row>
    <x:row r="65" ht="21" customHeight="1">
      <x:c r="A65" s="1"/>
      <x:c r="B65" s="1"/>
      <x:c r="C65" s="1"/>
      <x:c r="D65" s="1"/>
      <x:c r="E65" s="1"/>
      <x:c r="F65" s="1"/>
      <x:c r="G65" s="1"/>
    </x:row>
  </x:sheetData>
  <x:conditionalFormatting sqref="B53:B53">
    <x:cfRule type="containsText" dxfId="0" priority="1" operator="containsText" text="Missing"/>
    <x:cfRule type="containsText" dxfId="1" priority="2" operator="containsText" text="Review"/>
  </x:conditionalFormatting>
  <x:pageMargins left="0.7" right="0.7" top="0.75" bottom="0.75" header="0.3" footer="0.3"/>
</x:worksheet>
</file>