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76fcaa0b5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vings" sheetId="1" r:id="R69190b905ae24e46"/>
    <x:sheet xmlns:r="http://schemas.openxmlformats.org/officeDocument/2006/relationships" name="Inputs" sheetId="2" r:id="R890e36e09e7541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0.00"/>
    <x:numFmt numFmtId="201" formatCode="#,##0.000;(#,##0.000);0.000"/>
    <x:numFmt numFmtId="202" formatCode="0.0%;(0.0%);0.0%"/>
    <x:numFmt numFmtId="203" formatCode="#,##0;(#,##0);0"/>
  </x:numFmts>
  <x:fonts count="12">
    <x:font>
      <x:sz val="11"/>
      <x:name val="Carlito"/>
    </x:font>
    <x:font>
      <x:sz val="10"/>
      <x:color rgb="FF1F2937"/>
      <x:name val="Arial"/>
    </x:font>
    <x:font>
      <x:b/>
      <x:sz val="15"/>
      <x:color rgb="FF17324D"/>
      <x:name val="Arial"/>
    </x:font>
    <x:font>
      <x:sz val="10"/>
      <x:color rgb="FF667085"/>
      <x:name val="Arial"/>
    </x:font>
    <x:font>
      <x:sz val="10"/>
      <x:color rgb="FF526477"/>
      <x:name val="Arial"/>
    </x:font>
    <x:font>
      <x:b/>
      <x:sz val="10"/>
      <x:color rgb="FFFFFFFF"/>
      <x:name val="Arial"/>
    </x:font>
    <x:font>
      <x:b/>
      <x:sz val="12"/>
      <x:color rgb="FF17324D"/>
      <x:name val="Arial"/>
    </x:font>
    <x:font>
      <x:b/>
      <x:sz val="10"/>
      <x:color rgb="FF1F2937"/>
      <x:name val="Arial"/>
    </x:font>
    <x:font>
      <x:b/>
      <x:sz val="10"/>
      <x:color rgb="FF667085"/>
      <x:name val="Arial"/>
    </x:font>
    <x:font>
      <x:sz val="10"/>
      <x:color rgb="FF227049"/>
      <x:name val="Arial"/>
    </x:font>
    <x:font>
      <x:b/>
      <x:sz val="10"/>
      <x:color rgb="FF227049"/>
      <x:name val="Arial"/>
    </x:font>
    <x:font>
      <x:sz val="10"/>
      <x:color rgb="FF165DA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9EFF5"/>
      </x:patternFill>
    </x:fill>
    <x:fill>
      <x:patternFill patternType="solid">
        <x:fgColor rgb="FFFFF2CD"/>
      </x:patternFill>
    </x:fill>
  </x:fills>
  <x:borders count="3">
    <x:border/>
    <x:border>
      <x:bottom style="thin">
        <x:color rgb="FFA8BBCD"/>
      </x:bottom>
    </x:border>
    <x:border>
      <x:top style="thin">
        <x:color rgb="FFA8BBCD"/>
      </x:top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0" borderId="1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0"/>
    </x:xf>
    <x:xf numFmtId="0" fontId="4" fillId="0" borderId="1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0" fontId="3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horizontal="right" vertical="center"/>
    </x:xf>
    <x:xf numFmtId="201" fontId="6" fillId="3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/>
    </x:xf>
    <x:xf numFmtId="200" fontId="7" fillId="0" borderId="2" xfId="0" applyNumberFormat="1" applyFont="1" applyFill="1" applyBorder="1" applyAlignment="1">
      <x:alignment horizontal="right" vertical="center"/>
    </x:xf>
    <x:xf numFmtId="0" fontId="8" fillId="0" borderId="2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horizontal="right" vertical="center"/>
    </x:xf>
    <x:xf numFmtId="201" fontId="7" fillId="0" borderId="2" xfId="0" applyNumberFormat="1" applyFont="1" applyFill="1" applyBorder="1" applyAlignment="1">
      <x:alignment horizontal="right" vertical="center"/>
    </x:xf>
    <x:xf numFmtId="200" fontId="9" fillId="0" borderId="0" xfId="0" applyNumberFormat="1" applyFont="1" applyFill="1" applyBorder="1" applyAlignment="1">
      <x:alignment horizontal="right" vertical="center"/>
    </x:xf>
    <x:xf numFmtId="201" fontId="9" fillId="0" borderId="0" xfId="0" applyNumberFormat="1" applyFont="1" applyFill="1" applyBorder="1" applyAlignment="1">
      <x:alignment horizontal="right" vertical="center"/>
    </x:xf>
    <x:xf numFmtId="201" fontId="10" fillId="0" borderId="2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0" fontId="11" fillId="4" borderId="0" xfId="0" applyNumberFormat="1" applyFont="1" applyFill="1" applyBorder="1" applyAlignment="1">
      <x:alignment horizontal="right" vertical="center"/>
    </x:xf>
    <x:xf numFmtId="203" fontId="11" fillId="4" borderId="0" xfId="0" applyNumberFormat="1" applyFont="1" applyFill="1" applyBorder="1" applyAlignment="1">
      <x:alignment horizontal="right" vertical="center"/>
    </x:xf>
    <x:xf numFmtId="202" fontId="11" fillId="4" borderId="0" xfId="0" applyNumberFormat="1" applyFont="1" applyFill="1" applyBorder="1" applyAlignment="1">
      <x:alignment horizontal="right" vertical="center"/>
    </x:xf>
    <x:xf numFmtId="0" fontId="1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4"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  <x:dxf>
      <x:font>
        <x:b/>
        <x:color rgb="FF9B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9de8314c447ff" /><Relationship Type="http://schemas.openxmlformats.org/officeDocument/2006/relationships/theme" Target="/xl/theme/theme1.xml" Id="R6da2be7ec8174b50" /><Relationship Type="http://schemas.openxmlformats.org/officeDocument/2006/relationships/sharedStrings" Target="/xl/sharedStrings.xml" Id="R6604f6558af24892" /><Relationship Type="http://schemas.openxmlformats.org/officeDocument/2006/relationships/worksheet" Target="/xl/worksheets/sheet1.xml" Id="R69190b905ae24e46" /><Relationship Type="http://schemas.openxmlformats.org/officeDocument/2006/relationships/worksheet" Target="/xl/worksheets/sheet2.xml" Id="R890e36e09e7541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3" hidden="0" customWidth="1"/>
    <x:col min="2" max="2" width="47" hidden="0" customWidth="1"/>
    <x:col min="3" max="3" width="18" hidden="0" customWidth="1"/>
    <x:col min="4" max="4" width="18" hidden="0" customWidth="1"/>
    <x:col min="5" max="5" width="3" hidden="0" customWidth="1"/>
    <x:col min="6" max="6" width="87" hidden="0" customWidth="1"/>
  </x:cols>
  <x:sheetData>
    <x:row r="1" ht="24" customHeight="1">
      <x:c r="A1" s="2"/>
      <x:c r="B1" s="2"/>
      <x:c r="C1" s="7"/>
      <x:c r="D1" s="9"/>
      <x:c r="E1" s="2"/>
      <x:c r="F1" s="13"/>
    </x:row>
    <x:row r="2" ht="29" customHeight="1">
      <x:c r="A2" s="2"/>
      <x:c r="B2" s="4" t="str">
        <x:v>Hotel laundry water reuse savings</x:v>
      </x:c>
      <x:c r="C2" s="7"/>
      <x:c r="D2" s="9"/>
      <x:c r="E2" s="2"/>
      <x:c r="F2" s="13"/>
    </x:row>
    <x:row r="3" ht="24" customHeight="1">
      <x:c r="A3" s="2"/>
      <x:c r="B3" s="2" t="str">
        <x:v>Currency</x:v>
      </x:c>
      <x:c r="C3" s="7" t="str">
        <x:f>'Inputs'!C5</x:f>
        <x:v>USD</x:v>
      </x:c>
      <x:c r="D3" s="9"/>
      <x:c r="E3" s="2"/>
      <x:c r="F3" s="13" t="str">
        <x:v>Annual steady state. Change the amber cells on Inputs. All defaults are illustrative.</x:v>
      </x:c>
    </x:row>
    <x:row r="4" ht="24" customHeight="1">
      <x:c r="A4" s="2"/>
      <x:c r="B4" s="5"/>
      <x:c r="C4" s="8"/>
      <x:c r="D4" s="10"/>
      <x:c r="E4" s="5"/>
      <x:c r="F4" s="14"/>
    </x:row>
    <x:row r="5" ht="25" customHeight="1">
      <x:c r="A5" s="2"/>
      <x:c r="B5" s="18" t="str">
        <x:v>Results</x:v>
      </x:c>
      <x:c r="C5" s="19"/>
      <x:c r="D5" s="18"/>
      <x:c r="E5" s="2"/>
      <x:c r="F5" s="13"/>
    </x:row>
    <x:row r="6" ht="24" customHeight="1">
      <x:c r="A6" s="2"/>
      <x:c r="B6" s="20" t="str">
        <x:v>Net avoided purchased water</x:v>
      </x:c>
      <x:c r="C6" s="23" t="n">
        <x:f>C25</x:f>
        <x:v>1171.1999999999998</x:v>
      </x:c>
      <x:c r="D6" s="22" t="str">
        <x:v>m³/year</x:v>
      </x:c>
      <x:c r="E6" s="2"/>
      <x:c r="F6" s="13" t="str">
        <x:v>Purchased-water reduction after incremental freshwater use.</x:v>
      </x:c>
    </x:row>
    <x:row r="7" ht="24" customHeight="1">
      <x:c r="A7" s="2"/>
      <x:c r="B7" s="20" t="str">
        <x:v>Net avoided water per dry linen weight</x:v>
      </x:c>
      <x:c r="C7" s="24" t="n">
        <x:f>C28</x:f>
        <x:v>3.903999999999999</x:v>
      </x:c>
      <x:c r="D7" s="22" t="str">
        <x:v>L/kg</x:v>
      </x:c>
      <x:c r="E7" s="2"/>
      <x:c r="F7" s="13" t="str">
        <x:v>Normalize before/after results to the same dry linen weight and wash quality.</x:v>
      </x:c>
    </x:row>
    <x:row r="8" ht="24" customHeight="1">
      <x:c r="A8" s="2"/>
      <x:c r="B8" s="20" t="str">
        <x:v>Annual net operating benefit</x:v>
      </x:c>
      <x:c r="C8" s="23" t="n">
        <x:f>C44</x:f>
        <x:v>684.7999999999993</x:v>
      </x:c>
      <x:c r="D8" s="22" t="str">
        <x:f>C3&amp;"/year"</x:f>
        <x:v>USD/year</x:v>
      </x:c>
      <x:c r="E8" s="2"/>
      <x:c r="F8" s="13" t="str">
        <x:v>Water, eligible sewer and measured heat savings less incremental operating costs.</x:v>
      </x:c>
    </x:row>
    <x:row r="9" ht="24" customHeight="1">
      <x:c r="A9" s="2"/>
      <x:c r="B9" s="20" t="str">
        <x:v>Simple payback</x:v>
      </x:c>
      <x:c r="C9" s="23" t="n">
        <x:f>C46</x:f>
        <x:v>58.41121495327109</x:v>
      </x:c>
      <x:c r="D9" s="22" t="str">
        <x:v>years</x:v>
      </x:c>
      <x:c r="E9" s="2"/>
      <x:c r="F9" s="13" t="str">
        <x:v>Installed cost ÷ positive annual net benefit. Does not discount future cash flows.</x:v>
      </x:c>
    </x:row>
    <x:row r="10" ht="24" customHeight="1">
      <x:c r="A10" s="2"/>
      <x:c r="B10" s="2" t="str">
        <x:v>Payback limitation</x:v>
      </x:c>
      <x:c r="C10" s="7"/>
      <x:c r="D10" s="9"/>
      <x:c r="E10" s="2"/>
      <x:c r="F10" s="13" t="str">
        <x:v>Simple payback excludes financing, taxes, escalation, asset life and replacement timing.</x:v>
      </x:c>
    </x:row>
    <x:row r="11" ht="24" customHeight="1">
      <x:c r="A11" s="2"/>
      <x:c r="B11" s="2"/>
      <x:c r="C11" s="7"/>
      <x:c r="D11" s="9"/>
      <x:c r="E11" s="2"/>
      <x:c r="F11" s="13"/>
    </x:row>
    <x:row r="12" ht="25" customHeight="1">
      <x:c r="A12" s="2"/>
      <x:c r="B12" s="18" t="str">
        <x:v>Annual water balance</x:v>
      </x:c>
      <x:c r="C12" s="19"/>
      <x:c r="D12" s="18"/>
      <x:c r="E12" s="2"/>
      <x:c r="F12" s="13"/>
    </x:row>
    <x:row r="13" ht="24" customHeight="1">
      <x:c r="A13" s="2"/>
      <x:c r="B13" s="2" t="str">
        <x:v>Baseline purchased water</x:v>
      </x:c>
      <x:c r="C13" s="35" t="n">
        <x:f>IF(AND(AND(ISNUMBER('Inputs'!C8),'Inputs'!C8&gt;=0),AND(ISNUMBER('Inputs'!C9),'Inputs'!C9&gt;=0)),'Inputs'!C8*'Inputs'!C9/1000,"n.a.")</x:f>
        <x:v>3600</x:v>
      </x:c>
      <x:c r="D13" s="9" t="str">
        <x:v>m³/year</x:v>
      </x:c>
      <x:c r="E13" s="2"/>
      <x:c r="F13" s="13" t="str">
        <x:v>Annual dry linen weight × baseline L/kg ÷ 1,000.</x:v>
      </x:c>
    </x:row>
    <x:row r="14" ht="24" customHeight="1">
      <x:c r="A14" s="2"/>
      <x:c r="B14" s="2" t="str">
        <x:v>Eligible capture stream</x:v>
      </x:c>
      <x:c r="C14" s="35" t="n">
        <x:f>IF(AND(ISNUMBER(C13),AND(ISNUMBER('Inputs'!C10),'Inputs'!C10&gt;=0,'Inputs'!C10&lt;=1)),C13*'Inputs'!C10,"n.a.")</x:f>
        <x:v>1800</x:v>
      </x:c>
      <x:c r="D14" s="9" t="str">
        <x:v>m³/year</x:v>
      </x:c>
      <x:c r="E14" s="2"/>
      <x:c r="F14" s="13" t="str">
        <x:v>Baseline volume × eligible fraction. Excludes streams the system cannot accept.</x:v>
      </x:c>
    </x:row>
    <x:row r="15" ht="24" customHeight="1">
      <x:c r="A15" s="2"/>
      <x:c r="B15" s="2" t="str">
        <x:v>Recovered water after treatment losses</x:v>
      </x:c>
      <x:c r="C15" s="35" t="n">
        <x:f>IF(AND(ISNUMBER(C14),AND(ISNUMBER('Inputs'!C11),'Inputs'!C11&gt;=0,'Inputs'!C11&lt;=1)),C14*'Inputs'!C11,"n.a.")</x:f>
        <x:v>1440</x:v>
      </x:c>
      <x:c r="D15" s="9" t="str">
        <x:v>m³/year</x:v>
      </x:c>
      <x:c r="E15" s="2"/>
      <x:c r="F15" s="13" t="str">
        <x:v>Eligible stream × treatment yield. Yield already deducts reject and treatment losses.</x:v>
      </x:c>
    </x:row>
    <x:row r="16" ht="24" customHeight="1">
      <x:c r="A16" s="2"/>
      <x:c r="B16" s="2" t="str">
        <x:v>Recovery matched to usable wash demand</x:v>
      </x:c>
      <x:c r="C16" s="35" t="n">
        <x:f>IF(AND(ISNUMBER(C15),AND(ISNUMBER('Inputs'!C12),'Inputs'!C12&gt;=0,'Inputs'!C12&lt;=1)),C15*'Inputs'!C12,"n.a.")</x:f>
        <x:v>1296</x:v>
      </x:c>
      <x:c r="D16" s="9" t="str">
        <x:v>m³/year</x:v>
      </x:c>
      <x:c r="E16" s="2"/>
      <x:c r="F16" s="13" t="str">
        <x:v>Treated recovery × utilization while running. Deducts surplus and mismatch, not downtime.</x:v>
      </x:c>
    </x:row>
    <x:row r="17" ht="24" customHeight="1">
      <x:c r="A17" s="2"/>
      <x:c r="B17" s="2" t="str">
        <x:v>Gross freshwater displacement</x:v>
      </x:c>
      <x:c r="C17" s="35" t="n">
        <x:f>IF(AND(ISNUMBER(C16),AND(ISNUMBER('Inputs'!C13),'Inputs'!C13&gt;=0,'Inputs'!C13&lt;=1)),C16*'Inputs'!C13,"n.a.")</x:f>
        <x:v>1231.2</x:v>
      </x:c>
      <x:c r="D17" s="9" t="str">
        <x:v>m³/year</x:v>
      </x:c>
      <x:c r="E17" s="2"/>
      <x:c r="F17" s="13" t="str">
        <x:v>Matched recovery × volume-weighted availability. Deducts downtime once.</x:v>
      </x:c>
    </x:row>
    <x:row r="18" ht="24" customHeight="1">
      <x:c r="A18" s="2"/>
      <x:c r="B18" s="2" t="str">
        <x:v>Baseline volume outside eligible stream</x:v>
      </x:c>
      <x:c r="C18" s="7" t="n">
        <x:f>IF(COUNT(C13:C14)=2,C13-C14,"n.a.")</x:f>
        <x:v>1800</x:v>
      </x:c>
      <x:c r="D18" s="9" t="str">
        <x:v>m³/year</x:v>
      </x:c>
      <x:c r="E18" s="2"/>
      <x:c r="F18" s="13"/>
    </x:row>
    <x:row r="19" ht="24" customHeight="1">
      <x:c r="A19" s="2"/>
      <x:c r="B19" s="2" t="str">
        <x:v>Treatment reject and recovery losses</x:v>
      </x:c>
      <x:c r="C19" s="7" t="n">
        <x:f>IF(COUNT(C14:C15)=2,C14-C15,"n.a.")</x:f>
        <x:v>360</x:v>
      </x:c>
      <x:c r="D19" s="9" t="str">
        <x:v>m³/year</x:v>
      </x:c>
      <x:c r="E19" s="2"/>
      <x:c r="F19" s="13"/>
    </x:row>
    <x:row r="20" ht="24" customHeight="1">
      <x:c r="A20" s="2"/>
      <x:c r="B20" s="2" t="str">
        <x:v>Unused treated recovery</x:v>
      </x:c>
      <x:c r="C20" s="7" t="n">
        <x:f>IF(COUNT(C15:C16)=2,C15-C16,"n.a.")</x:f>
        <x:v>144</x:v>
      </x:c>
      <x:c r="D20" s="9" t="str">
        <x:v>m³/year</x:v>
      </x:c>
      <x:c r="E20" s="2"/>
      <x:c r="F20" s="13"/>
    </x:row>
    <x:row r="21" ht="24" customHeight="1">
      <x:c r="A21" s="2"/>
      <x:c r="B21" s="2" t="str">
        <x:v>Recovery unavailable during downtime</x:v>
      </x:c>
      <x:c r="C21" s="7" t="n">
        <x:f>IF(COUNT(C16:C17)=2,C16-C17,"n.a.")</x:f>
        <x:v>64.79999999999995</x:v>
      </x:c>
      <x:c r="D21" s="9" t="str">
        <x:v>m³/year</x:v>
      </x:c>
      <x:c r="E21" s="2"/>
      <x:c r="F21" s="13"/>
    </x:row>
    <x:row r="22" ht="24" customHeight="1">
      <x:c r="A22" s="2"/>
      <x:c r="B22" s="30" t="str">
        <x:v>Displacement plus unrecovered baseline</x:v>
      </x:c>
      <x:c r="C22" s="31" t="n">
        <x:f>IF(COUNT(C17:C21)=5,SUM(C17:C21),"n.a.")</x:f>
        <x:v>3600</x:v>
      </x:c>
      <x:c r="D22" s="32" t="str">
        <x:v>m³/year</x:v>
      </x:c>
      <x:c r="E22" s="2"/>
      <x:c r="F22" s="13" t="str">
        <x:v>Sum of rows 17–21 must equal baseline purchased water in row 13.</x:v>
      </x:c>
    </x:row>
    <x:row r="23" ht="24" customHeight="1">
      <x:c r="A23" s="2"/>
      <x:c r="B23" s="2" t="str">
        <x:v>Incremental freshwater for recovery system</x:v>
      </x:c>
      <x:c r="C23" s="35" t="n">
        <x:f>IF(AND(ISNUMBER('Inputs'!C14),'Inputs'!C14&gt;=0),'Inputs'!C14,"n.a.")</x:f>
        <x:v>60</x:v>
      </x:c>
      <x:c r="D23" s="9" t="str">
        <x:v>m³/year</x:v>
      </x:c>
      <x:c r="E23" s="2"/>
      <x:c r="F23" s="13" t="str">
        <x:v>Extra potable cleaning/backwash/top-up demand, not the baseline washer fill.</x:v>
      </x:c>
    </x:row>
    <x:row r="24" ht="24" customHeight="1">
      <x:c r="A24" s="2"/>
      <x:c r="B24" s="2" t="str">
        <x:v>Purchased water with recovery</x:v>
      </x:c>
      <x:c r="C24" s="7" t="n">
        <x:f>IF(COUNT(C13,C17,C23)=3,C13-C17+C23,"n.a.")</x:f>
        <x:v>2428.8</x:v>
      </x:c>
      <x:c r="D24" s="9" t="str">
        <x:v>m³/year</x:v>
      </x:c>
      <x:c r="E24" s="2"/>
      <x:c r="F24" s="13" t="str">
        <x:v>Baseline minus gross displacement plus incremental freshwater.</x:v>
      </x:c>
    </x:row>
    <x:row r="25" ht="24" customHeight="1">
      <x:c r="A25" s="2"/>
      <x:c r="B25" s="30" t="str">
        <x:v>Net avoided purchased water</x:v>
      </x:c>
      <x:c r="C25" s="31" t="n">
        <x:f>IF(COUNT(C13,C24)=2,C13-C24,"n.a.")</x:f>
        <x:v>1171.1999999999998</x:v>
      </x:c>
      <x:c r="D25" s="32" t="str">
        <x:v>m³/year</x:v>
      </x:c>
      <x:c r="E25" s="2"/>
      <x:c r="F25" s="13" t="str">
        <x:v>A negative value means the recovery system increases purchased water.</x:v>
      </x:c>
    </x:row>
    <x:row r="26" ht="24" customHeight="1">
      <x:c r="A26" s="2"/>
      <x:c r="B26" s="2" t="str">
        <x:v>Net reduction versus baseline</x:v>
      </x:c>
      <x:c r="C26" s="25" t="n">
        <x:f>IF(AND(COUNT(C25,C13)=2,C13&gt;0),C25/C13,"n.a.")</x:f>
        <x:v>0.3253333333333333</x:v>
      </x:c>
      <x:c r="D26" s="9"/>
      <x:c r="E26" s="2"/>
      <x:c r="F26" s="13"/>
    </x:row>
    <x:row r="27" ht="24" customHeight="1">
      <x:c r="A27" s="2"/>
      <x:c r="B27" s="2" t="str">
        <x:v>Purchased water with recovery per dry linen</x:v>
      </x:c>
      <x:c r="C27" s="36" t="n">
        <x:f>IF(AND(ISNUMBER(C24),ISNUMBER('Inputs'!C8),'Inputs'!C8&gt;0),C24*1000/'Inputs'!C8,"n.a.")</x:f>
        <x:v>8.096</x:v>
      </x:c>
      <x:c r="D27" s="9" t="str">
        <x:v>L/kg</x:v>
      </x:c>
      <x:c r="E27" s="2"/>
      <x:c r="F27" s="13"/>
    </x:row>
    <x:row r="28" ht="24" customHeight="1">
      <x:c r="A28" s="2"/>
      <x:c r="B28" s="30" t="str">
        <x:v>Net avoided water per dry linen</x:v>
      </x:c>
      <x:c r="C28" s="37" t="n">
        <x:f>IF(AND(ISNUMBER(C25),ISNUMBER('Inputs'!C8),'Inputs'!C8&gt;0),C25*1000/'Inputs'!C8,"n.a.")</x:f>
        <x:v>3.903999999999999</x:v>
      </x:c>
      <x:c r="D28" s="32" t="str">
        <x:v>L/kg</x:v>
      </x:c>
      <x:c r="E28" s="2"/>
      <x:c r="F28" s="13"/>
    </x:row>
    <x:row r="29" ht="24" customHeight="1">
      <x:c r="A29" s="2"/>
      <x:c r="B29" s="2"/>
      <x:c r="C29" s="7"/>
      <x:c r="D29" s="9"/>
      <x:c r="E29" s="2"/>
      <x:c r="F29" s="13"/>
    </x:row>
    <x:row r="30" ht="25" customHeight="1">
      <x:c r="A30" s="2"/>
      <x:c r="B30" s="18" t="str">
        <x:v>Annual utility savings</x:v>
      </x:c>
      <x:c r="C30" s="19"/>
      <x:c r="D30" s="18"/>
      <x:c r="E30" s="2"/>
      <x:c r="F30" s="13"/>
    </x:row>
    <x:row r="31" ht="24" customHeight="1">
      <x:c r="A31" s="2"/>
      <x:c r="B31" s="2" t="str">
        <x:v>Purchased-water savings</x:v>
      </x:c>
      <x:c r="C31" s="35" t="n">
        <x:f>IF(AND(ISNUMBER(C25),AND(ISNUMBER('Inputs'!C17),'Inputs'!C17&gt;=0)),C25*'Inputs'!C17,"n.a.")</x:f>
        <x:v>4684.799999999999</x:v>
      </x:c>
      <x:c r="D31" s="9" t="str">
        <x:f>$C$3&amp;"/year"</x:f>
        <x:v>USD/year</x:v>
      </x:c>
      <x:c r="E31" s="2"/>
      <x:c r="F31" s="13" t="str">
        <x:v>Net avoided purchased water × marginal water tariff.</x:v>
      </x:c>
    </x:row>
    <x:row r="32" ht="24" customHeight="1">
      <x:c r="A32" s="2"/>
      <x:c r="B32" s="2" t="str">
        <x:v>Volume eligible for reduced sewer billing</x:v>
      </x:c>
      <x:c r="C32" s="35" t="n">
        <x:f>IF(AND(ISNUMBER(C25),AND(ISNUMBER('Inputs'!C19),'Inputs'!C19&gt;=0,'Inputs'!C19&lt;=1)),C25*'Inputs'!C19,"n.a.")</x:f>
        <x:v>0</x:v>
      </x:c>
      <x:c r="D32" s="9" t="str">
        <x:v>m³/year</x:v>
      </x:c>
      <x:c r="E32" s="2"/>
      <x:c r="F32" s="13" t="str">
        <x:v>Net avoided purchased water × confirmed sewer credit fraction. Default credit is 0%.</x:v>
      </x:c>
    </x:row>
    <x:row r="33" ht="24" customHeight="1">
      <x:c r="A33" s="2"/>
      <x:c r="B33" s="2" t="str">
        <x:v>Sewer bill savings</x:v>
      </x:c>
      <x:c r="C33" s="35" t="n">
        <x:f>IF(AND(ISNUMBER(C32),AND(ISNUMBER('Inputs'!C18),'Inputs'!C18&gt;=0)),C32*'Inputs'!C18,"n.a.")</x:f>
        <x:v>0</x:v>
      </x:c>
      <x:c r="D33" s="9" t="str">
        <x:f>$C$3&amp;"/year"</x:f>
        <x:v>USD/year</x:v>
      </x:c>
      <x:c r="E33" s="2"/>
      <x:c r="F33" s="13" t="str">
        <x:v>Eligible sewer-billing volume × marginal sewer tariff. Fixed charges remain excluded.</x:v>
      </x:c>
    </x:row>
    <x:row r="34" ht="24" customHeight="1">
      <x:c r="A34" s="2"/>
      <x:c r="B34" s="2" t="str">
        <x:v>Net measured thermal-energy savings</x:v>
      </x:c>
      <x:c r="C34" s="35" t="n">
        <x:f>IF(AND(ISNUMBER('Inputs'!C20),AND(ISNUMBER('Inputs'!C21),'Inputs'!C21&gt;=0)),'Inputs'!C20*'Inputs'!C21,"n.a.")</x:f>
        <x:v>0</x:v>
      </x:c>
      <x:c r="D34" s="9" t="str">
        <x:f>$C$3&amp;"/year"</x:f>
        <x:v>USD/year</x:v>
      </x:c>
      <x:c r="E34" s="2"/>
      <x:c r="F34" s="13" t="str">
        <x:v>Billed thermal energy avoided × matching tariff. No heat credit is assumed by default.</x:v>
      </x:c>
    </x:row>
    <x:row r="35" ht="24" customHeight="1">
      <x:c r="A35" s="2"/>
      <x:c r="B35" s="30" t="str">
        <x:v>Total annual utility savings</x:v>
      </x:c>
      <x:c r="C35" s="31" t="n">
        <x:f>IF(COUNT(C31,C33:C34)=3,SUM(C31,C33:C34),"n.a.")</x:f>
        <x:v>4684.799999999999</x:v>
      </x:c>
      <x:c r="D35" s="32" t="str">
        <x:f>$C$3&amp;"/year"</x:f>
        <x:v>USD/year</x:v>
      </x:c>
      <x:c r="E35" s="2"/>
      <x:c r="F35" s="13"/>
    </x:row>
    <x:row r="36" ht="24" customHeight="1">
      <x:c r="A36" s="2"/>
      <x:c r="B36" s="2"/>
      <x:c r="C36" s="7"/>
      <x:c r="D36" s="9"/>
      <x:c r="E36" s="2"/>
      <x:c r="F36" s="13"/>
    </x:row>
    <x:row r="37" ht="25" customHeight="1">
      <x:c r="A37" s="2"/>
      <x:c r="B37" s="18" t="str">
        <x:v>Annual incremental costs and payback</x:v>
      </x:c>
      <x:c r="C37" s="19"/>
      <x:c r="D37" s="18"/>
      <x:c r="E37" s="2"/>
      <x:c r="F37" s="13"/>
    </x:row>
    <x:row r="38" ht="24" customHeight="1">
      <x:c r="A38" s="2"/>
      <x:c r="B38" s="2" t="str">
        <x:v>Electricity</x:v>
      </x:c>
      <x:c r="C38" s="35" t="n">
        <x:f>IF(AND(AND(ISNUMBER('Inputs'!C22),'Inputs'!C22&gt;=0),AND(ISNUMBER('Inputs'!C23),'Inputs'!C23&gt;=0)),'Inputs'!C22*'Inputs'!C23,"n.a.")</x:f>
        <x:v>600</x:v>
      </x:c>
      <x:c r="D38" s="9" t="str">
        <x:f>$C$3&amp;"/year"</x:f>
        <x:v>USD/year</x:v>
      </x:c>
      <x:c r="E38" s="2"/>
      <x:c r="F38" s="13" t="str">
        <x:v>Incremental annual electricity × marginal electricity tariff.</x:v>
      </x:c>
    </x:row>
    <x:row r="39" ht="24" customHeight="1">
      <x:c r="A39" s="2"/>
      <x:c r="B39" s="2" t="str">
        <x:v>Chemicals and consumables</x:v>
      </x:c>
      <x:c r="C39" s="35" t="n">
        <x:f>IF(AND(AND(ISNUMBER('Inputs'!C26),'Inputs'!C26&gt;=0),AND(ISNUMBER('Inputs'!C27),'Inputs'!C27&gt;=0)),SUM('Inputs'!C26:C27),"n.a.")</x:f>
        <x:v>1000</x:v>
      </x:c>
      <x:c r="D39" s="9" t="str">
        <x:f>$C$3&amp;"/year"</x:f>
        <x:v>USD/year</x:v>
      </x:c>
      <x:c r="E39" s="2"/>
      <x:c r="F39" s="13" t="str">
        <x:v>Includes incremental process chemicals, filters, membranes and other consumables.</x:v>
      </x:c>
    </x:row>
    <x:row r="40" ht="24" customHeight="1">
      <x:c r="A40" s="2"/>
      <x:c r="B40" s="2" t="str">
        <x:v>Labor</x:v>
      </x:c>
      <x:c r="C40" s="35" t="n">
        <x:f>IF(AND(ISNUMBER('Inputs'!C28),'Inputs'!C28&gt;=0),'Inputs'!C28,"n.a.")</x:f>
        <x:v>800</x:v>
      </x:c>
      <x:c r="D40" s="9" t="str">
        <x:f>$C$3&amp;"/year"</x:f>
        <x:v>USD/year</x:v>
      </x:c>
      <x:c r="E40" s="2"/>
      <x:c r="F40" s="13"/>
    </x:row>
    <x:row r="41" ht="24" customHeight="1">
      <x:c r="A41" s="2"/>
      <x:c r="B41" s="2" t="str">
        <x:v>Sampling, testing and service</x:v>
      </x:c>
      <x:c r="C41" s="35" t="n">
        <x:f>IF(AND(AND(ISNUMBER('Inputs'!C29),'Inputs'!C29&gt;=0),AND(ISNUMBER('Inputs'!C30),'Inputs'!C30&gt;=0)),SUM('Inputs'!C29:C30),"n.a.")</x:f>
        <x:v>1200</x:v>
      </x:c>
      <x:c r="D41" s="9" t="str">
        <x:f>$C$3&amp;"/year"</x:f>
        <x:v>USD/year</x:v>
      </x:c>
      <x:c r="E41" s="2"/>
      <x:c r="F41" s="13"/>
    </x:row>
    <x:row r="42" ht="24" customHeight="1">
      <x:c r="A42" s="2"/>
      <x:c r="B42" s="2" t="str">
        <x:v>Incremental wastewater / residuals disposal</x:v>
      </x:c>
      <x:c r="C42" s="35" t="n">
        <x:f>IF(AND(ISNUMBER('Inputs'!C31),'Inputs'!C31&gt;=0),'Inputs'!C31,"n.a.")</x:f>
        <x:v>400</x:v>
      </x:c>
      <x:c r="D42" s="9" t="str">
        <x:f>$C$3&amp;"/year"</x:f>
        <x:v>USD/year</x:v>
      </x:c>
      <x:c r="E42" s="2"/>
      <x:c r="F42" s="13" t="str">
        <x:v>Additional disposal or discharge charges. Do not repeat costs already included in a tariff.</x:v>
      </x:c>
    </x:row>
    <x:row r="43" ht="24" customHeight="1">
      <x:c r="A43" s="2"/>
      <x:c r="B43" s="30" t="str">
        <x:v>Total annual incremental operating cost</x:v>
      </x:c>
      <x:c r="C43" s="31" t="n">
        <x:f>IF(COUNT(C38:C42)=5,SUM(C38:C42),"n.a.")</x:f>
        <x:v>4000</x:v>
      </x:c>
      <x:c r="D43" s="32" t="str">
        <x:f>$C$3&amp;"/year"</x:f>
        <x:v>USD/year</x:v>
      </x:c>
      <x:c r="E43" s="2"/>
      <x:c r="F43" s="13"/>
    </x:row>
    <x:row r="44" ht="24" customHeight="1">
      <x:c r="A44" s="2"/>
      <x:c r="B44" s="30" t="str">
        <x:v>Annual net operating benefit</x:v>
      </x:c>
      <x:c r="C44" s="31" t="n">
        <x:f>IF(COUNT(C35,C43)=2,C35-C43,"n.a.")</x:f>
        <x:v>684.7999999999993</x:v>
      </x:c>
      <x:c r="D44" s="32" t="str">
        <x:f>$C$3&amp;"/year"</x:f>
        <x:v>USD/year</x:v>
      </x:c>
      <x:c r="E44" s="2"/>
      <x:c r="F44" s="13"/>
    </x:row>
    <x:row r="45" ht="24" customHeight="1">
      <x:c r="A45" s="2"/>
      <x:c r="B45" s="2" t="str">
        <x:v>Total installed capital cost</x:v>
      </x:c>
      <x:c r="C45" s="35" t="n">
        <x:f>IF(AND(ISNUMBER('Inputs'!C34),'Inputs'!C34&gt;=0),'Inputs'!C34,"n.a.")</x:f>
        <x:v>40000</x:v>
      </x:c>
      <x:c r="D45" s="9" t="str">
        <x:f>$C$3</x:f>
        <x:v>USD</x:v>
      </x:c>
      <x:c r="E45" s="2"/>
      <x:c r="F45" s="13" t="str">
        <x:v>Use the complete commissioned installation cost on Inputs.</x:v>
      </x:c>
    </x:row>
    <x:row r="46" ht="24" customHeight="1">
      <x:c r="A46" s="2"/>
      <x:c r="B46" s="30" t="str">
        <x:v>Simple payback</x:v>
      </x:c>
      <x:c r="C46" s="31" t="n">
        <x:f>IF(AND(COUNT(C44:C45)=2,C44&gt;0),C45/C44,"n.a.")</x:f>
        <x:v>58.41121495327109</x:v>
      </x:c>
      <x:c r="D46" s="32" t="str">
        <x:v>years</x:v>
      </x:c>
      <x:c r="E46" s="2"/>
      <x:c r="F46" s="13" t="str">
        <x:v>n.a. means missing/invalid input or no positive annual net benefit.</x:v>
      </x:c>
    </x:row>
    <x:row r="47" ht="24" customHeight="1">
      <x:c r="A47" s="2"/>
      <x:c r="B47" s="2"/>
      <x:c r="C47" s="7"/>
      <x:c r="D47" s="9"/>
      <x:c r="E47" s="2"/>
      <x:c r="F47" s="13"/>
    </x:row>
    <x:row r="48" ht="24" customHeight="1">
      <x:c r="A48" s="2"/>
      <x:c r="B48" s="2"/>
      <x:c r="C48" s="7"/>
      <x:c r="D48" s="9"/>
      <x:c r="E48" s="2"/>
      <x:c r="F48" s="13"/>
    </x:row>
    <x:row r="49" ht="24" customHeight="1">
      <x:c r="A49" s="2"/>
      <x:c r="B49" s="2"/>
      <x:c r="C49" s="7"/>
      <x:c r="D49" s="9"/>
      <x:c r="E49" s="2"/>
      <x:c r="F49" s="13"/>
    </x:row>
  </x:sheetData>
  <x:conditionalFormatting sqref="C6:C46">
    <x:cfRule type="containsText" dxfId="0" priority="1" operator="containsText" text="n.a."/>
  </x:conditionalFormatting>
  <x:conditionalFormatting sqref="C25:C25">
    <x:cfRule type="cellIs" dxfId="1" priority="2" operator="lessThan">
      <x:formula>0</x:formula>
    </x:cfRule>
  </x:conditionalFormatting>
  <x:conditionalFormatting sqref="C44:C44">
    <x:cfRule type="cellIs" dxfId="2" priority="3" operator="lessThanOr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18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47" hidden="0" customWidth="1"/>
    <x:col min="3" max="3" width="18" hidden="0" customWidth="1"/>
    <x:col min="4" max="4" width="18" hidden="0" customWidth="1"/>
    <x:col min="5" max="5" width="3" hidden="0" customWidth="1"/>
    <x:col min="6" max="6" width="87" hidden="0" customWidth="1"/>
  </x:cols>
  <x:sheetData>
    <x:row r="1" ht="24" customHeight="1">
      <x:c r="A1" s="2"/>
      <x:c r="B1" s="2"/>
      <x:c r="C1" s="7"/>
      <x:c r="D1" s="9"/>
      <x:c r="E1" s="2"/>
      <x:c r="F1" s="13"/>
    </x:row>
    <x:row r="2" ht="29" customHeight="1">
      <x:c r="A2" s="2"/>
      <x:c r="B2" s="4" t="str">
        <x:v>Water reuse assumptions</x:v>
      </x:c>
      <x:c r="C2" s="7"/>
      <x:c r="D2" s="9"/>
      <x:c r="E2" s="2"/>
      <x:c r="F2" s="13"/>
    </x:row>
    <x:row r="3" ht="24" customHeight="1">
      <x:c r="A3" s="2"/>
      <x:c r="B3" s="2" t="str">
        <x:v>Edit amber cells</x:v>
      </x:c>
      <x:c r="C3" s="7"/>
      <x:c r="D3" s="9"/>
      <x:c r="E3" s="2"/>
      <x:c r="F3" s="13" t="str">
        <x:v>Red inputs need correction. A missing or invalid required input makes affected results n.a.</x:v>
      </x:c>
    </x:row>
    <x:row r="4" ht="24" customHeight="1">
      <x:c r="A4" s="2"/>
      <x:c r="B4" s="5"/>
      <x:c r="C4" s="8"/>
      <x:c r="D4" s="10"/>
      <x:c r="E4" s="5"/>
      <x:c r="F4" s="14"/>
    </x:row>
    <x:row r="5" ht="24" customHeight="1">
      <x:c r="A5" s="2"/>
      <x:c r="B5" s="2" t="str">
        <x:v>Currency label</x:v>
      </x:c>
      <x:c r="C5" s="39" t="str">
        <x:v>USD</x:v>
      </x:c>
      <x:c r="D5" s="9"/>
      <x:c r="E5" s="2"/>
      <x:c r="F5" s="13" t="str">
        <x:v>Use one currency for all prices. Changing the label does not convert any amount.</x:v>
      </x:c>
    </x:row>
    <x:row r="6" ht="24" customHeight="1">
      <x:c r="A6" s="2"/>
      <x:c r="B6" s="2"/>
      <x:c r="C6" s="7"/>
      <x:c r="D6" s="9"/>
      <x:c r="E6" s="2"/>
      <x:c r="F6" s="13"/>
    </x:row>
    <x:row r="7" ht="25" customHeight="1">
      <x:c r="A7" s="2"/>
      <x:c r="B7" s="18" t="str">
        <x:v>Water volume drivers</x:v>
      </x:c>
      <x:c r="C7" s="19"/>
      <x:c r="D7" s="18"/>
      <x:c r="E7" s="2"/>
      <x:c r="F7" s="13"/>
    </x:row>
    <x:row r="8" ht="24" customHeight="1">
      <x:c r="A8" s="2"/>
      <x:c r="B8" s="2" t="str">
        <x:v>Annual dry linen processed</x:v>
      </x:c>
      <x:c r="C8" s="40" t="n">
        <x:v>300000</x:v>
      </x:c>
      <x:c r="D8" s="9" t="str">
        <x:v>kg/year</x:v>
      </x:c>
      <x:c r="E8" s="2"/>
      <x:c r="F8" s="13" t="str">
        <x:v>Use dry textile mass, including consistent treatment of rewash across before/after periods.</x:v>
      </x:c>
    </x:row>
    <x:row r="9" ht="24" customHeight="1">
      <x:c r="A9" s="2"/>
      <x:c r="B9" s="2" t="str">
        <x:v>Baseline purchased water per dry linen</x:v>
      </x:c>
      <x:c r="C9" s="39" t="n">
        <x:v>12</x:v>
      </x:c>
      <x:c r="D9" s="9" t="str">
        <x:v>L/kg</x:v>
      </x:c>
      <x:c r="E9" s="2"/>
      <x:c r="F9" s="13" t="str">
        <x:v>Measure the same laundry boundary, linen mix and accepted wash quality.</x:v>
      </x:c>
    </x:row>
    <x:row r="10" ht="24" customHeight="1">
      <x:c r="A10" s="2"/>
      <x:c r="B10" s="2" t="str">
        <x:v>Eligible capture fraction</x:v>
      </x:c>
      <x:c r="C10" s="41" t="n">
        <x:v>0.5</x:v>
      </x:c>
      <x:c r="D10" s="9" t="str">
        <x:v>fraction</x:v>
      </x:c>
      <x:c r="E10" s="2"/>
      <x:c r="F10" s="13" t="str">
        <x:v>Baseline washer freshwater yielding eligible collectable discharge, before treatment loss.</x:v>
      </x:c>
    </x:row>
    <x:row r="11" ht="24" customHeight="1">
      <x:c r="A11" s="2"/>
      <x:c r="B11" s="2" t="str">
        <x:v>Treatment yield</x:v>
      </x:c>
      <x:c r="C11" s="41" t="n">
        <x:v>0.8</x:v>
      </x:c>
      <x:c r="D11" s="9" t="str">
        <x:v>fraction</x:v>
      </x:c>
      <x:c r="E11" s="2"/>
      <x:c r="F11" s="13" t="str">
        <x:v>Recovered output ÷ eligible feed. Already deducts treatment reject/losses.</x:v>
      </x:c>
    </x:row>
    <x:row r="12" ht="24" customHeight="1">
      <x:c r="A12" s="2"/>
      <x:c r="B12" s="2" t="str">
        <x:v>Recovery utilization</x:v>
      </x:c>
      <x:c r="C12" s="41" t="n">
        <x:v>0.9</x:v>
      </x:c>
      <x:c r="D12" s="9" t="str">
        <x:v>fraction</x:v>
      </x:c>
      <x:c r="E12" s="2"/>
      <x:c r="F12" s="13" t="str">
        <x:v>While running: treated water replacing eligible fills. Excludes surplus/purge, not downtime.</x:v>
      </x:c>
    </x:row>
    <x:row r="13" ht="24" customHeight="1">
      <x:c r="A13" s="2"/>
      <x:c r="B13" s="2" t="str">
        <x:v>Volume-weighted recovery availability</x:v>
      </x:c>
      <x:c r="C13" s="41" t="n">
        <x:v>0.95</x:v>
      </x:c>
      <x:c r="D13" s="9" t="str">
        <x:v>fraction</x:v>
      </x:c>
      <x:c r="E13" s="2"/>
      <x:c r="F13" s="13" t="str">
        <x:v>Share of annual eligible recovery opportunity served; clock uptime needs uniform flow.</x:v>
      </x:c>
    </x:row>
    <x:row r="14" ht="24" customHeight="1">
      <x:c r="A14" s="2"/>
      <x:c r="B14" s="2" t="str">
        <x:v>Incremental freshwater demand</x:v>
      </x:c>
      <x:c r="C14" s="40" t="n">
        <x:v>60</x:v>
      </x:c>
      <x:c r="D14" s="9" t="str">
        <x:v>m³/year</x:v>
      </x:c>
      <x:c r="E14" s="2"/>
      <x:c r="F14" s="13" t="str">
        <x:v>Annual extra potable backwash, cleaning and top-up. Exclude baseline washer makeup.</x:v>
      </x:c>
    </x:row>
    <x:row r="15" ht="24" customHeight="1">
      <x:c r="A15" s="2"/>
      <x:c r="B15" s="2"/>
      <x:c r="C15" s="7"/>
      <x:c r="D15" s="9"/>
      <x:c r="E15" s="2"/>
      <x:c r="F15" s="13"/>
    </x:row>
    <x:row r="16" ht="25" customHeight="1">
      <x:c r="A16" s="2"/>
      <x:c r="B16" s="18" t="str">
        <x:v>Utility billing and energy</x:v>
      </x:c>
      <x:c r="C16" s="19"/>
      <x:c r="D16" s="18"/>
      <x:c r="E16" s="2"/>
      <x:c r="F16" s="13"/>
    </x:row>
    <x:row r="17" ht="24" customHeight="1">
      <x:c r="A17" s="2"/>
      <x:c r="B17" s="2" t="str">
        <x:v>Marginal purchased-water tariff</x:v>
      </x:c>
      <x:c r="C17" s="39" t="n">
        <x:v>4</x:v>
      </x:c>
      <x:c r="D17" s="9" t="str">
        <x:v>currency/m³</x:v>
      </x:c>
      <x:c r="E17" s="2"/>
      <x:c r="F17" s="13" t="str">
        <x:v>Avoidable volume charge only. Exclude fixed account charges and unearned tier discounts.</x:v>
      </x:c>
    </x:row>
    <x:row r="18" ht="24" customHeight="1">
      <x:c r="A18" s="2"/>
      <x:c r="B18" s="2" t="str">
        <x:v>Marginal sewer tariff</x:v>
      </x:c>
      <x:c r="C18" s="39" t="n">
        <x:v>5</x:v>
      </x:c>
      <x:c r="D18" s="9" t="str">
        <x:v>currency/m³</x:v>
      </x:c>
      <x:c r="E18" s="2"/>
      <x:c r="F18" s="13" t="str">
        <x:v>A tariff does not establish eligibility. Confirm the actual billing method with the utility.</x:v>
      </x:c>
    </x:row>
    <x:row r="19" ht="24" customHeight="1">
      <x:c r="A19" s="2"/>
      <x:c r="B19" s="2" t="str">
        <x:v>Confirmed sewer bill credit fraction</x:v>
      </x:c>
      <x:c r="C19" s="41" t="n">
        <x:v>0</x:v>
      </x:c>
      <x:c r="D19" s="9" t="str">
        <x:v>fraction</x:v>
      </x:c>
      <x:c r="E19" s="2"/>
      <x:c r="F19" s="13" t="str">
        <x:v>0% until verified. Use 100% only if each net m³ avoided reduces billed sewer volume by 1 m³.</x:v>
      </x:c>
    </x:row>
    <x:row r="20" ht="24" customHeight="1">
      <x:c r="A20" s="2"/>
      <x:c r="B20" s="2" t="str">
        <x:v>Net measured billed thermal energy avoided</x:v>
      </x:c>
      <x:c r="C20" s="39" t="n">
        <x:v>0</x:v>
      </x:c>
      <x:c r="D20" s="9" t="str">
        <x:v>kWh/year</x:v>
      </x:c>
      <x:c r="E20" s="2"/>
      <x:c r="F20" s="13" t="str">
        <x:v>Default 0. Include added reheating, storage loss and heater efficiency. Negative is allowed.</x:v>
      </x:c>
    </x:row>
    <x:row r="21" ht="24" customHeight="1">
      <x:c r="A21" s="2"/>
      <x:c r="B21" s="2" t="str">
        <x:v>Matching thermal-energy tariff</x:v>
      </x:c>
      <x:c r="C21" s="39" t="n">
        <x:v>0.05</x:v>
      </x:c>
      <x:c r="D21" s="9" t="str">
        <x:v>currency/kWh</x:v>
      </x:c>
      <x:c r="E21" s="2"/>
      <x:c r="F21" s="13" t="str">
        <x:v>Use billed fuel/input kWh, not useful-heat kWh. Avoid double counting heat and electricity.</x:v>
      </x:c>
    </x:row>
    <x:row r="22" ht="24" customHeight="1">
      <x:c r="A22" s="2"/>
      <x:c r="B22" s="2" t="str">
        <x:v>Incremental recovery-system electricity</x:v>
      </x:c>
      <x:c r="C22" s="40" t="n">
        <x:v>6000</x:v>
      </x:c>
      <x:c r="D22" s="9" t="str">
        <x:v>kWh/year</x:v>
      </x:c>
      <x:c r="E22" s="2"/>
      <x:c r="F22" s="13" t="str">
        <x:v>Include pumps and treatment auxiliaries across the same annual operating boundary.</x:v>
      </x:c>
    </x:row>
    <x:row r="23" ht="24" customHeight="1">
      <x:c r="A23" s="2"/>
      <x:c r="B23" s="2" t="str">
        <x:v>Marginal electricity tariff</x:v>
      </x:c>
      <x:c r="C23" s="39" t="n">
        <x:v>0.1</x:v>
      </x:c>
      <x:c r="D23" s="9" t="str">
        <x:v>currency/kWh</x:v>
      </x:c>
      <x:c r="E23" s="2"/>
      <x:c r="F23" s="13" t="str">
        <x:v>Use avoidable energy charges. Add demonstrable demand-charge effects to the cost study.</x:v>
      </x:c>
    </x:row>
    <x:row r="24" ht="24" customHeight="1">
      <x:c r="A24" s="2"/>
      <x:c r="B24" s="2"/>
      <x:c r="C24" s="7"/>
      <x:c r="D24" s="9"/>
      <x:c r="E24" s="2"/>
      <x:c r="F24" s="13"/>
    </x:row>
    <x:row r="25" ht="25" customHeight="1">
      <x:c r="A25" s="2"/>
      <x:c r="B25" s="18" t="str">
        <x:v>Annual incremental operating costs</x:v>
      </x:c>
      <x:c r="C25" s="19"/>
      <x:c r="D25" s="18"/>
      <x:c r="E25" s="2"/>
      <x:c r="F25" s="13"/>
    </x:row>
    <x:row r="26" ht="24" customHeight="1">
      <x:c r="A26" s="2"/>
      <x:c r="B26" s="2" t="str">
        <x:v>Incremental chemicals</x:v>
      </x:c>
      <x:c r="C26" s="40" t="n">
        <x:v>0</x:v>
      </x:c>
      <x:c r="D26" s="9" t="str">
        <x:v>currency/year</x:v>
      </x:c>
      <x:c r="E26" s="2"/>
      <x:c r="F26" s="13" t="str">
        <x:v>Illustrative placeholder. Replace with quoted or metered incremental chemical cost.</x:v>
      </x:c>
    </x:row>
    <x:row r="27" ht="24" customHeight="1">
      <x:c r="A27" s="2"/>
      <x:c r="B27" s="2" t="str">
        <x:v>Filters, membranes and other consumables</x:v>
      </x:c>
      <x:c r="C27" s="40" t="n">
        <x:v>1000</x:v>
      </x:c>
      <x:c r="D27" s="9" t="str">
        <x:v>currency/year</x:v>
      </x:c>
      <x:c r="E27" s="2"/>
      <x:c r="F27" s="13" t="str">
        <x:v>Annualized consumables. Do not include the same replacements in service cost.</x:v>
      </x:c>
    </x:row>
    <x:row r="28" ht="24" customHeight="1">
      <x:c r="A28" s="2"/>
      <x:c r="B28" s="2" t="str">
        <x:v>Incremental labor</x:v>
      </x:c>
      <x:c r="C28" s="40" t="n">
        <x:v>800</x:v>
      </x:c>
      <x:c r="D28" s="9" t="str">
        <x:v>currency/year</x:v>
      </x:c>
      <x:c r="E28" s="2"/>
      <x:c r="F28" s="13" t="str">
        <x:v>Include paid inspection, cleaning, filter changes and recovery-system recordkeeping.</x:v>
      </x:c>
    </x:row>
    <x:row r="29" ht="24" customHeight="1">
      <x:c r="A29" s="2"/>
      <x:c r="B29" s="2" t="str">
        <x:v>Sampling and laboratory testing</x:v>
      </x:c>
      <x:c r="C29" s="40" t="n">
        <x:v>0</x:v>
      </x:c>
      <x:c r="D29" s="9" t="str">
        <x:v>currency/year</x:v>
      </x:c>
      <x:c r="E29" s="2"/>
      <x:c r="F29" s="13" t="str">
        <x:v>Illustrative placeholder. Replace with the required local/pilot testing cost.</x:v>
      </x:c>
    </x:row>
    <x:row r="30" ht="24" customHeight="1">
      <x:c r="A30" s="2"/>
      <x:c r="B30" s="2" t="str">
        <x:v>Service and maintenance</x:v>
      </x:c>
      <x:c r="C30" s="40" t="n">
        <x:v>1200</x:v>
      </x:c>
      <x:c r="D30" s="9" t="str">
        <x:v>currency/year</x:v>
      </x:c>
      <x:c r="E30" s="2"/>
      <x:c r="F30" s="13" t="str">
        <x:v>Incremental contracted service and repairs; avoid duplicated labor/consumables.</x:v>
      </x:c>
    </x:row>
    <x:row r="31" ht="24" customHeight="1">
      <x:c r="A31" s="2"/>
      <x:c r="B31" s="2" t="str">
        <x:v>Wastewater / residuals disposal</x:v>
      </x:c>
      <x:c r="C31" s="40" t="n">
        <x:v>400</x:v>
      </x:c>
      <x:c r="D31" s="9" t="str">
        <x:v>currency/year</x:v>
      </x:c>
      <x:c r="E31" s="2"/>
      <x:c r="F31" s="13" t="str">
        <x:v>Incremental reject/sludge/disposal charges beyond utility tariffs already counted.</x:v>
      </x:c>
    </x:row>
    <x:row r="32" ht="24" customHeight="1">
      <x:c r="A32" s="2"/>
      <x:c r="B32" s="2"/>
      <x:c r="C32" s="7"/>
      <x:c r="D32" s="9"/>
      <x:c r="E32" s="2"/>
      <x:c r="F32" s="13"/>
    </x:row>
    <x:row r="33" ht="25" customHeight="1">
      <x:c r="A33" s="2"/>
      <x:c r="B33" s="18" t="str">
        <x:v>Capital cost</x:v>
      </x:c>
      <x:c r="C33" s="19"/>
      <x:c r="D33" s="18"/>
      <x:c r="E33" s="2"/>
      <x:c r="F33" s="13"/>
    </x:row>
    <x:row r="34" ht="24" customHeight="1">
      <x:c r="A34" s="2"/>
      <x:c r="B34" s="2" t="str">
        <x:v>Total installed and commissioned cost</x:v>
      </x:c>
      <x:c r="C34" s="40" t="n">
        <x:v>40000</x:v>
      </x:c>
      <x:c r="D34" s="9" t="str">
        <x:v>currency</x:v>
      </x:c>
      <x:c r="E34" s="2"/>
      <x:c r="F34" s="13" t="str">
        <x:v>Equipment, tanks, piping, controls, design, approvals, installation and commissioning.</x:v>
      </x:c>
    </x:row>
    <x:row r="35" ht="24" customHeight="1">
      <x:c r="A35" s="2"/>
      <x:c r="B35" s="2"/>
      <x:c r="C35" s="7"/>
      <x:c r="D35" s="9"/>
      <x:c r="E35" s="2"/>
      <x:c r="F35" s="13"/>
    </x:row>
    <x:row r="36" ht="24" customHeight="1">
      <x:c r="A36" s="2"/>
      <x:c r="B36" s="2" t="str">
        <x:v>Accounting boundary</x:v>
      </x:c>
      <x:c r="C36" s="7"/>
      <x:c r="D36" s="9"/>
      <x:c r="E36" s="2"/>
      <x:c r="F36" s="13" t="str">
        <x:v>These factors are a screening model. Use metered net freshwater displacement for final acceptance.</x:v>
      </x:c>
    </x:row>
    <x:row r="37" ht="24" customHeight="1">
      <x:c r="A37" s="2"/>
      <x:c r="B37" s="2" t="str">
        <x:v>No duplicate deductions</x:v>
      </x:c>
      <x:c r="C37" s="7"/>
      <x:c r="D37" s="9"/>
      <x:c r="E37" s="2"/>
      <x:c r="F37" s="13" t="str">
        <x:v>Do not subtract reject or downtime again. Enter only extra freshwater not already netted from recovery.</x:v>
      </x:c>
    </x:row>
    <x:row r="38" ht="24" customHeight="1">
      <x:c r="A38" s="2"/>
      <x:c r="B38" s="2" t="str">
        <x:v>Illustrative inputs</x:v>
      </x:c>
      <x:c r="C38" s="7"/>
      <x:c r="D38" s="9"/>
      <x:c r="E38" s="2"/>
      <x:c r="F38" s="13" t="str">
        <x:v>All numbers are fictional, including zero chemical/testing placeholders. Replace them before purchase.</x:v>
      </x:c>
    </x:row>
    <x:row r="39" ht="24" customHeight="1">
      <x:c r="A39" s="2"/>
      <x:c r="B39" s="2" t="str">
        <x:v>Reference</x:v>
      </x:c>
      <x:c r="C39" s="7"/>
      <x:c r="D39" s="9"/>
      <x:c r="E39" s="2"/>
      <x:c r="F39" s="13" t="str">
        <x:v>PNNL-23535 (2014), pp. 17–18: dry-linen normalization, utilities and added electricity.</x:v>
      </x:c>
    </x:row>
    <x:row r="40" ht="24" customHeight="1">
      <x:c r="A40" s="2"/>
      <x:c r="B40" s="42" t="str">
        <x:v>PNNL: Wastewater Recycling Technology</x:v>
      </x:c>
      <x:c r="C40" s="7"/>
      <x:c r="D40" s="9"/>
      <x:c r="E40" s="2"/>
      <x:c r="F40" s="13" t="str">
        <x:v>https://www.pnnl.gov/main/publications/external/technical_reports/PNNL-23535.pdf</x:v>
      </x:c>
    </x:row>
    <x:row r="41" ht="24" customHeight="1">
      <x:c r="A41" s="2"/>
      <x:c r="B41" s="2" t="str">
        <x:v>Reference</x:v>
      </x:c>
      <x:c r="C41" s="7"/>
      <x:c r="D41" s="9"/>
      <x:c r="E41" s="2"/>
      <x:c r="F41" s="13" t="str">
        <x:v>DOE FEMP BMP #14: recovered output/feed and treatment reject are distinct water flows.</x:v>
      </x:c>
    </x:row>
    <x:row r="42" ht="24" customHeight="1">
      <x:c r="A42" s="2"/>
      <x:c r="B42" s="42" t="str">
        <x:v>DOE FEMP: Alternative Water Sources</x:v>
      </x:c>
      <x:c r="C42" s="7"/>
      <x:c r="D42" s="9"/>
      <x:c r="E42" s="2"/>
      <x:c r="F42" s="13" t="str">
        <x:v>https://www.energy.gov/cmei/femp/best-management-practice-14-alternative-water-sources</x:v>
      </x:c>
    </x:row>
    <x:row r="43" ht="24" customHeight="1">
      <x:c r="A43" s="2"/>
      <x:c r="B43" s="2" t="str">
        <x:v>Source limits</x:v>
      </x:c>
      <x:c r="C43" s="7"/>
      <x:c r="D43" s="9"/>
      <x:c r="E43" s="2"/>
      <x:c r="F43" s="13" t="str">
        <x:v>References explain measurement concepts. They do not validate these defaults or local sewer credits.</x:v>
      </x:c>
    </x:row>
    <x:row r="44" ht="24" customHeight="1">
      <x:c r="A44" s="2"/>
      <x:c r="B44" s="2" t="str">
        <x:v>Matched comparison</x:v>
      </x:c>
      <x:c r="C44" s="7"/>
      <x:c r="D44" s="9"/>
      <x:c r="E44" s="2"/>
      <x:c r="F44" s="13" t="str">
        <x:v>Same accepted dry linen output, wash programs, rewash and start/end tank inventories.</x:v>
      </x:c>
    </x:row>
    <x:row r="45" ht="24" customHeight="1">
      <x:c r="A45" s="2"/>
      <x:c r="B45" s="2"/>
      <x:c r="C45" s="7"/>
      <x:c r="D45" s="9"/>
      <x:c r="E45" s="2"/>
      <x:c r="F45" s="13"/>
    </x:row>
    <x:row r="46" ht="24" customHeight="1">
      <x:c r="A46" s="2"/>
      <x:c r="B46" s="2"/>
      <x:c r="C46" s="7"/>
      <x:c r="D46" s="9"/>
      <x:c r="E46" s="2"/>
      <x:c r="F46" s="13"/>
    </x:row>
    <x:row r="47" ht="24" customHeight="1">
      <x:c r="A47" s="2"/>
      <x:c r="B47" s="2"/>
      <x:c r="C47" s="7"/>
      <x:c r="D47" s="9"/>
      <x:c r="E47" s="2"/>
      <x:c r="F47" s="13"/>
    </x:row>
    <x:row r="48" ht="24" customHeight="1">
      <x:c r="A48" s="2"/>
      <x:c r="B48" s="2"/>
      <x:c r="C48" s="7"/>
      <x:c r="D48" s="9"/>
      <x:c r="E48" s="2"/>
      <x:c r="F48" s="13"/>
    </x:row>
    <x:row r="49" ht="24" customHeight="1">
      <x:c r="A49" s="2"/>
      <x:c r="B49" s="2"/>
      <x:c r="C49" s="7"/>
      <x:c r="D49" s="9"/>
      <x:c r="E49" s="2"/>
      <x:c r="F49" s="13"/>
    </x:row>
  </x:sheetData>
  <x:conditionalFormatting sqref="C8:C8">
    <x:cfRule type="expression" dxfId="3" priority="1">
      <x:formula>NOT(AND(ISNUMBER(C8),C8&gt;=0))</x:formula>
    </x:cfRule>
  </x:conditionalFormatting>
  <x:conditionalFormatting sqref="C9:C9">
    <x:cfRule type="expression" dxfId="4" priority="2">
      <x:formula>NOT(AND(ISNUMBER(C9),C9&gt;=0))</x:formula>
    </x:cfRule>
  </x:conditionalFormatting>
  <x:conditionalFormatting sqref="C10:C10">
    <x:cfRule type="expression" dxfId="5" priority="3">
      <x:formula>NOT(AND(ISNUMBER(C10),C10&gt;=0,C10&lt;=1))</x:formula>
    </x:cfRule>
  </x:conditionalFormatting>
  <x:conditionalFormatting sqref="C11:C11">
    <x:cfRule type="expression" dxfId="6" priority="4">
      <x:formula>NOT(AND(ISNUMBER(C11),C11&gt;=0,C11&lt;=1))</x:formula>
    </x:cfRule>
  </x:conditionalFormatting>
  <x:conditionalFormatting sqref="C12:C12">
    <x:cfRule type="expression" dxfId="7" priority="5">
      <x:formula>NOT(AND(ISNUMBER(C12),C12&gt;=0,C12&lt;=1))</x:formula>
    </x:cfRule>
  </x:conditionalFormatting>
  <x:conditionalFormatting sqref="C13:C13">
    <x:cfRule type="expression" dxfId="8" priority="6">
      <x:formula>NOT(AND(ISNUMBER(C13),C13&gt;=0,C13&lt;=1))</x:formula>
    </x:cfRule>
  </x:conditionalFormatting>
  <x:conditionalFormatting sqref="C14:C14">
    <x:cfRule type="expression" dxfId="9" priority="7">
      <x:formula>NOT(AND(ISNUMBER(C14),C14&gt;=0))</x:formula>
    </x:cfRule>
  </x:conditionalFormatting>
  <x:conditionalFormatting sqref="C17:C17">
    <x:cfRule type="expression" dxfId="10" priority="8">
      <x:formula>NOT(AND(ISNUMBER(C17),C17&gt;=0))</x:formula>
    </x:cfRule>
  </x:conditionalFormatting>
  <x:conditionalFormatting sqref="C18:C18">
    <x:cfRule type="expression" dxfId="11" priority="9">
      <x:formula>NOT(AND(ISNUMBER(C18),C18&gt;=0))</x:formula>
    </x:cfRule>
  </x:conditionalFormatting>
  <x:conditionalFormatting sqref="C19:C19">
    <x:cfRule type="expression" dxfId="12" priority="10">
      <x:formula>NOT(AND(ISNUMBER(C19),C19&gt;=0,C19&lt;=1))</x:formula>
    </x:cfRule>
  </x:conditionalFormatting>
  <x:conditionalFormatting sqref="C20:C20">
    <x:cfRule type="expression" dxfId="13" priority="11">
      <x:formula>NOT(ISNUMBER(C20))</x:formula>
    </x:cfRule>
  </x:conditionalFormatting>
  <x:conditionalFormatting sqref="C21:C21">
    <x:cfRule type="expression" dxfId="14" priority="12">
      <x:formula>NOT(AND(ISNUMBER(C21),C21&gt;=0))</x:formula>
    </x:cfRule>
  </x:conditionalFormatting>
  <x:conditionalFormatting sqref="C22:C22">
    <x:cfRule type="expression" dxfId="15" priority="13">
      <x:formula>NOT(AND(ISNUMBER(C22),C22&gt;=0))</x:formula>
    </x:cfRule>
  </x:conditionalFormatting>
  <x:conditionalFormatting sqref="C23:C23">
    <x:cfRule type="expression" dxfId="16" priority="14">
      <x:formula>NOT(AND(ISNUMBER(C23),C23&gt;=0))</x:formula>
    </x:cfRule>
  </x:conditionalFormatting>
  <x:conditionalFormatting sqref="C26:C26">
    <x:cfRule type="expression" dxfId="17" priority="15">
      <x:formula>NOT(AND(ISNUMBER(C26),C26&gt;=0))</x:formula>
    </x:cfRule>
  </x:conditionalFormatting>
  <x:conditionalFormatting sqref="C27:C27">
    <x:cfRule type="expression" dxfId="18" priority="16">
      <x:formula>NOT(AND(ISNUMBER(C27),C27&gt;=0))</x:formula>
    </x:cfRule>
  </x:conditionalFormatting>
  <x:conditionalFormatting sqref="C28:C28">
    <x:cfRule type="expression" dxfId="19" priority="17">
      <x:formula>NOT(AND(ISNUMBER(C28),C28&gt;=0))</x:formula>
    </x:cfRule>
  </x:conditionalFormatting>
  <x:conditionalFormatting sqref="C29:C29">
    <x:cfRule type="expression" dxfId="20" priority="18">
      <x:formula>NOT(AND(ISNUMBER(C29),C29&gt;=0))</x:formula>
    </x:cfRule>
  </x:conditionalFormatting>
  <x:conditionalFormatting sqref="C30:C30">
    <x:cfRule type="expression" dxfId="21" priority="19">
      <x:formula>NOT(AND(ISNUMBER(C30),C30&gt;=0))</x:formula>
    </x:cfRule>
  </x:conditionalFormatting>
  <x:conditionalFormatting sqref="C31:C31">
    <x:cfRule type="expression" dxfId="22" priority="20">
      <x:formula>NOT(AND(ISNUMBER(C31),C31&gt;=0))</x:formula>
    </x:cfRule>
  </x:conditionalFormatting>
  <x:conditionalFormatting sqref="C34:C34">
    <x:cfRule type="expression" dxfId="23" priority="21">
      <x:formula>NOT(AND(ISNUMBER(C34),C34&gt;=0))</x:formula>
    </x:cfRule>
  </x:conditionalFormatting>
  <x:dataValidations count="1">
    <x:dataValidation type="list" sqref="C5">
      <x:formula1>"USD,CAD,EUR,GBP,Other"</x:formula1>
    </x:dataValidation>
  </x:dataValidations>
  <x:pageMargins left="0.7" right="0.7" top="0.75" bottom="0.75" header="0.3" footer="0.3"/>
</x:worksheet>
</file>